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4895" windowHeight="8805" tabRatio="386" activeTab="0"/>
  </bookViews>
  <sheets>
    <sheet name="2011 HC 算出" sheetId="1" r:id="rId1"/>
    <sheet name="2009年成績結果記録" sheetId="2" r:id="rId2"/>
    <sheet name="2010年新HC調整・算出" sheetId="3" r:id="rId3"/>
  </sheets>
  <definedNames>
    <definedName name="_xlnm.Print_Area" localSheetId="1">'2009年成績結果記録'!$AC$10:$BB$70</definedName>
    <definedName name="_xlnm.Print_Area" localSheetId="2">'2010年新HC調整・算出'!$B$2:$Y$63</definedName>
  </definedNames>
  <calcPr fullCalcOnLoad="1"/>
</workbook>
</file>

<file path=xl/sharedStrings.xml><?xml version="1.0" encoding="utf-8"?>
<sst xmlns="http://schemas.openxmlformats.org/spreadsheetml/2006/main" count="584" uniqueCount="293">
  <si>
    <t>★は後ろに下がったティ場所選択者プレーヤー(80台グロスを２回出した者)　　◎は後ろに下がる選択権有資格の既存ティ希望者　　●は80台グロス１回　　×はグロス100以上は権利失効となります。</t>
  </si>
  <si>
    <t>※優勝資格は月例会員のみとしています。そして優勝資格のない方やゲストが第２位・第３位の場合は順位列に番号表記がありません。　＊はティ場所変更やPar数により調整が入ったHCです。</t>
  </si>
  <si>
    <t>最終ＨＣ</t>
  </si>
  <si>
    <t>新ＨＣ</t>
  </si>
  <si>
    <t>　月例優勝者=HCx0.75</t>
  </si>
  <si>
    <t>　　</t>
  </si>
  <si>
    <t>*ティ場所変更あり</t>
  </si>
  <si>
    <t>参加</t>
  </si>
  <si>
    <t>HC</t>
  </si>
  <si>
    <t>Gs</t>
  </si>
  <si>
    <t>Net</t>
  </si>
  <si>
    <t>順位</t>
  </si>
  <si>
    <t>調整後</t>
  </si>
  <si>
    <t>人数</t>
  </si>
  <si>
    <t>ネーム</t>
  </si>
  <si>
    <t>回数</t>
  </si>
  <si>
    <t>◎スティーブ猪</t>
  </si>
  <si>
    <t>第３回</t>
  </si>
  <si>
    <t>第４回</t>
  </si>
  <si>
    <t>第５回</t>
  </si>
  <si>
    <t>第６回</t>
  </si>
  <si>
    <t>第７回</t>
  </si>
  <si>
    <t>6/16（土）</t>
  </si>
  <si>
    <t>総Total</t>
  </si>
  <si>
    <t>最終</t>
  </si>
  <si>
    <t>名前</t>
  </si>
  <si>
    <t>平均</t>
  </si>
  <si>
    <t>Grs</t>
  </si>
  <si>
    <t>HC</t>
  </si>
  <si>
    <t>ニックネーム</t>
  </si>
  <si>
    <t>スコア</t>
  </si>
  <si>
    <t>９回</t>
  </si>
  <si>
    <t>８回</t>
  </si>
  <si>
    <t>７回</t>
  </si>
  <si>
    <t>６回</t>
  </si>
  <si>
    <t>５回</t>
  </si>
  <si>
    <t>４回</t>
  </si>
  <si>
    <t>３回</t>
  </si>
  <si>
    <t>２回</t>
  </si>
  <si>
    <t>1回</t>
  </si>
  <si>
    <t>参加人数</t>
  </si>
  <si>
    <t>★は後ろに下がったティ場所選択者プレーヤー(80台グロスを２回出した者)　</t>
  </si>
  <si>
    <t>◎は後ろに下がる選択権有資格の既存ティ希望者</t>
  </si>
  <si>
    <t>●は80台グロス１回　　×はグロス100以上は権利失効となります。</t>
  </si>
  <si>
    <t>優勝</t>
  </si>
  <si>
    <t>入賞</t>
  </si>
  <si>
    <t>3/21(土)</t>
  </si>
  <si>
    <t>5/16（土）</t>
  </si>
  <si>
    <t>特別開催</t>
  </si>
  <si>
    <t>9/19（土）</t>
  </si>
  <si>
    <t>11/8（日曜日）</t>
  </si>
  <si>
    <t>11/21（日）</t>
  </si>
  <si>
    <t>第２回</t>
  </si>
  <si>
    <t>　準優勝者=HCx0.80</t>
  </si>
  <si>
    <t>4/18(土)</t>
  </si>
  <si>
    <t>4/25（土）</t>
  </si>
  <si>
    <t>7/18（土）</t>
  </si>
  <si>
    <t>8/15（土）</t>
  </si>
  <si>
    <t>　３位=HCx0.90</t>
  </si>
  <si>
    <t>Haworth Country</t>
  </si>
  <si>
    <t>Millpond</t>
  </si>
  <si>
    <t>Phillp J. Rotella</t>
  </si>
  <si>
    <t>Putnum National</t>
  </si>
  <si>
    <t>Heron Glen</t>
  </si>
  <si>
    <t>Mansion Ridge</t>
  </si>
  <si>
    <t>Split Rock</t>
  </si>
  <si>
    <t>Knob Hill</t>
  </si>
  <si>
    <t>Great Gorge　　　　　　　</t>
  </si>
  <si>
    <t>◎猫吉</t>
  </si>
  <si>
    <t>2009年</t>
  </si>
  <si>
    <t>2009年</t>
  </si>
  <si>
    <t>2009年月例トーナメント結果個人別一覧表および2010年新ＨＣ表　（月例入賞者調整；　優勝者は0.75、2位は0.8、３位は0.9。　順位賞金がない場合は調整なし）</t>
  </si>
  <si>
    <t>*30</t>
  </si>
  <si>
    <t>*HC調整/男性Par71</t>
  </si>
  <si>
    <t>*HC調整/女性Par71</t>
  </si>
  <si>
    <t>*HC調整/ティ変更</t>
  </si>
  <si>
    <t>参加回数</t>
  </si>
  <si>
    <t>全て青ティグロス平均のため、暫定より-3として白ティ暫定ＨＣとする</t>
  </si>
  <si>
    <t>*9</t>
  </si>
  <si>
    <t>*12</t>
  </si>
  <si>
    <t>HC</t>
  </si>
  <si>
    <t>ニックネーム</t>
  </si>
  <si>
    <t>*10</t>
  </si>
  <si>
    <t>ルゥさん；</t>
  </si>
  <si>
    <t>*13</t>
  </si>
  <si>
    <t>*14</t>
  </si>
  <si>
    <t>*19</t>
  </si>
  <si>
    <t>*17</t>
  </si>
  <si>
    <t>*15</t>
  </si>
  <si>
    <t>*26</t>
  </si>
  <si>
    <t>*27</t>
  </si>
  <si>
    <t>*65</t>
  </si>
  <si>
    <t>ニックネーム</t>
  </si>
  <si>
    <t>HC</t>
  </si>
  <si>
    <t>第９回</t>
  </si>
  <si>
    <t>第10回（最終戦）</t>
  </si>
  <si>
    <t>2009年月例におけるグロススコア</t>
  </si>
  <si>
    <t>2009年月例におけるグロススコア</t>
  </si>
  <si>
    <t>暫定HC</t>
  </si>
  <si>
    <t>優勝減</t>
  </si>
  <si>
    <t>2010年</t>
  </si>
  <si>
    <t>＜決定＞</t>
  </si>
  <si>
    <t>HC</t>
  </si>
  <si>
    <t>Tori</t>
  </si>
  <si>
    <t>●KC</t>
  </si>
  <si>
    <t>*14</t>
  </si>
  <si>
    <t>*10</t>
  </si>
  <si>
    <t>*25</t>
  </si>
  <si>
    <t>よろづや</t>
  </si>
  <si>
    <t>TAKAKO</t>
  </si>
  <si>
    <t>*17</t>
  </si>
  <si>
    <t>×Big Bear</t>
  </si>
  <si>
    <t>*13</t>
  </si>
  <si>
    <t>●とも（帰国）</t>
  </si>
  <si>
    <t>●SayCheese（帰国）</t>
  </si>
  <si>
    <t>ゆみ（帰国）</t>
  </si>
  <si>
    <t>◎コヌ子（転勤）</t>
  </si>
  <si>
    <t>Takumi</t>
  </si>
  <si>
    <t>*19</t>
  </si>
  <si>
    <t>ソルト</t>
  </si>
  <si>
    <t>たえこ</t>
  </si>
  <si>
    <t>*18</t>
  </si>
  <si>
    <t>みやッチ</t>
  </si>
  <si>
    <t>●はま</t>
  </si>
  <si>
    <t>*15</t>
  </si>
  <si>
    <t>B'way Golfer</t>
  </si>
  <si>
    <t>みさ</t>
  </si>
  <si>
    <t>～とね（帰国）</t>
  </si>
  <si>
    <t>★はるなパパ</t>
  </si>
  <si>
    <t>★Tom</t>
  </si>
  <si>
    <t>★Ramrod</t>
  </si>
  <si>
    <t>★Skinhead(帰国)</t>
  </si>
  <si>
    <t>★KJ</t>
  </si>
  <si>
    <t>★KEN</t>
  </si>
  <si>
    <t>◎ミスターT</t>
  </si>
  <si>
    <t>★ブラッドチョビット</t>
  </si>
  <si>
    <t>×ルゥ</t>
  </si>
  <si>
    <t>★KAZ</t>
  </si>
  <si>
    <t>◎ちな</t>
  </si>
  <si>
    <t>★モバチャビ（転勤）</t>
  </si>
  <si>
    <t>●ジョン</t>
  </si>
  <si>
    <t>ヒット</t>
  </si>
  <si>
    <t>みなとパパ</t>
  </si>
  <si>
    <t>TAKE</t>
  </si>
  <si>
    <t>Cuse</t>
  </si>
  <si>
    <t>ゆーこ</t>
  </si>
  <si>
    <t>アニカ？</t>
  </si>
  <si>
    <t>TAKA</t>
  </si>
  <si>
    <t>OKO</t>
  </si>
  <si>
    <t>HIDE</t>
  </si>
  <si>
    <t>10/25（日曜日）</t>
  </si>
  <si>
    <t>Centenial</t>
  </si>
  <si>
    <t>*6</t>
  </si>
  <si>
    <t>*9</t>
  </si>
  <si>
    <t>*11</t>
  </si>
  <si>
    <t>n/a</t>
  </si>
  <si>
    <t>*28</t>
  </si>
  <si>
    <t>*26</t>
  </si>
  <si>
    <t>*30</t>
  </si>
  <si>
    <t>*24</t>
  </si>
  <si>
    <t>*33</t>
  </si>
  <si>
    <t>*32</t>
  </si>
  <si>
    <t>*31</t>
  </si>
  <si>
    <t>*29</t>
  </si>
  <si>
    <t>（グラチャン戦）</t>
  </si>
  <si>
    <t>*34</t>
  </si>
  <si>
    <t>n/a</t>
  </si>
  <si>
    <t>第８回</t>
  </si>
  <si>
    <t>*24</t>
  </si>
  <si>
    <t>ニックネーム</t>
  </si>
  <si>
    <t>第１回</t>
  </si>
  <si>
    <t>新HC算出方法（2010年用、改定予定）</t>
  </si>
  <si>
    <t>上限＋６</t>
  </si>
  <si>
    <t>暫定HC算出式；　（Grsスコア平均-72）ｘ0.8、小数点切捨て。　上限HCは36。</t>
  </si>
  <si>
    <t>（規定２） 増加上限は最終ＨＣに＋６とし、暫定HCと比較して少ないものを採用。ただし暫定ＨＣ20以上は対象外。</t>
  </si>
  <si>
    <t>（規定１）　優勝者は減算対象のみとし、増算対象から省く。（優勝1回は暫定HCｘ0.85、２回はｘ0.75、３回以上ｘ0.65）</t>
  </si>
  <si>
    <t>（規定３） 暫定HC20以上で開催回数の半分を超えた参加をし、且つ1～３位入賞がない場合は暫定HCに＋３を採用。</t>
  </si>
  <si>
    <t>*10</t>
  </si>
  <si>
    <t>★あきやん</t>
  </si>
  <si>
    <t>★G</t>
  </si>
  <si>
    <t>＜基本＞</t>
  </si>
  <si>
    <t>　　空欄は対象外/取消し線は比較結果</t>
  </si>
  <si>
    <t>Paddy</t>
  </si>
  <si>
    <t>●アキラ</t>
  </si>
  <si>
    <t>●タムラ</t>
  </si>
  <si>
    <t>実際の最終HC</t>
  </si>
  <si>
    <t>*9</t>
  </si>
  <si>
    <t>（加減ルール1）　優勝者は減算対象。（優勝1回は暫定HCｘ0.85、２回はｘ0.75、３回以上ｘ0.65）</t>
  </si>
  <si>
    <t>（加減ルール２） HC増加上限を最終HCに＋６までとする。</t>
  </si>
  <si>
    <t>＜基本＞　暫定HC算出式；　（グラチャン最終戦を除いたGrsスコア平均-72）ｘ0.8</t>
  </si>
  <si>
    <t>　※小数点切捨て。（算出最後の１回のみに配慮のこと）　　HC上限は３６。</t>
  </si>
  <si>
    <t>参考</t>
  </si>
  <si>
    <t>ルール1</t>
  </si>
  <si>
    <t>ルール２</t>
  </si>
  <si>
    <t>青ティスコア算出後に加白ティ調整</t>
  </si>
  <si>
    <t>９（仮）</t>
  </si>
  <si>
    <t>最終戦</t>
  </si>
  <si>
    <t>入賞者</t>
  </si>
  <si>
    <t>新HC</t>
  </si>
  <si>
    <t>20(仮)</t>
  </si>
  <si>
    <t>３位</t>
  </si>
  <si>
    <t>2位</t>
  </si>
  <si>
    <t>15（仮）</t>
  </si>
  <si>
    <t>HC上限規定</t>
  </si>
  <si>
    <t>●とぼ</t>
  </si>
  <si>
    <t>Scrambler</t>
  </si>
  <si>
    <t>Ｇ</t>
  </si>
  <si>
    <t>はるなパパ　</t>
  </si>
  <si>
    <t>猫吉</t>
  </si>
  <si>
    <t>KC</t>
  </si>
  <si>
    <t>KAZ</t>
  </si>
  <si>
    <t>ちな</t>
  </si>
  <si>
    <t>Segawa</t>
  </si>
  <si>
    <t>ＫＪ</t>
  </si>
  <si>
    <t>ジョン　</t>
  </si>
  <si>
    <t>Imada?</t>
  </si>
  <si>
    <t>INO</t>
  </si>
  <si>
    <t>Tom</t>
  </si>
  <si>
    <t>Sinbochi</t>
  </si>
  <si>
    <t>タムラ</t>
  </si>
  <si>
    <t>ＫＥＮ</t>
  </si>
  <si>
    <t>はま</t>
  </si>
  <si>
    <t>ヒロシ</t>
  </si>
  <si>
    <t>アキラ</t>
  </si>
  <si>
    <t>Takumi</t>
  </si>
  <si>
    <t>Tori</t>
  </si>
  <si>
    <t>たえこ</t>
  </si>
  <si>
    <t>YOSSI</t>
  </si>
  <si>
    <t>Paddy</t>
  </si>
  <si>
    <t>アニカ？</t>
  </si>
  <si>
    <t>よろづや</t>
  </si>
  <si>
    <t>Big Bear</t>
  </si>
  <si>
    <t>Michelle</t>
  </si>
  <si>
    <t>Ikue</t>
  </si>
  <si>
    <t>Ｃｕｓｅ</t>
  </si>
  <si>
    <t>TAKAKO</t>
  </si>
  <si>
    <t>Sato</t>
  </si>
  <si>
    <t>Broadway Golfer</t>
  </si>
  <si>
    <t>Terry</t>
  </si>
  <si>
    <t>みさ</t>
  </si>
  <si>
    <t>とぼ</t>
  </si>
  <si>
    <t>スコット</t>
  </si>
  <si>
    <t>ゆーこりん</t>
  </si>
  <si>
    <t>ニカ</t>
  </si>
  <si>
    <t>ヒット</t>
  </si>
  <si>
    <t>みやッチ</t>
  </si>
  <si>
    <t>ちひろん</t>
  </si>
  <si>
    <t>Oko</t>
  </si>
  <si>
    <t>みなとパパ</t>
  </si>
  <si>
    <t>Jennifer</t>
  </si>
  <si>
    <t>G</t>
  </si>
  <si>
    <t>KJ</t>
  </si>
  <si>
    <t>KEN</t>
  </si>
  <si>
    <t>Cuse</t>
  </si>
  <si>
    <t>Nickname</t>
  </si>
  <si>
    <t>Mar</t>
  </si>
  <si>
    <t>Apr</t>
  </si>
  <si>
    <t>May</t>
  </si>
  <si>
    <t>Jun</t>
  </si>
  <si>
    <t>Jul</t>
  </si>
  <si>
    <t>Aug</t>
  </si>
  <si>
    <t>Sep</t>
  </si>
  <si>
    <t>Oct-1</t>
  </si>
  <si>
    <t>Oct-2</t>
  </si>
  <si>
    <t>Gross Score</t>
  </si>
  <si>
    <t>Tee</t>
  </si>
  <si>
    <t>Can</t>
  </si>
  <si>
    <t>back?</t>
  </si>
  <si>
    <t>HC as of</t>
  </si>
  <si>
    <t>Average</t>
  </si>
  <si>
    <t>x 0.8 - 72</t>
  </si>
  <si>
    <t>and &lt; 36</t>
  </si>
  <si>
    <t>Back</t>
  </si>
  <si>
    <t>Front</t>
  </si>
  <si>
    <t>Yes</t>
  </si>
  <si>
    <t>Win</t>
  </si>
  <si>
    <t>(1)</t>
  </si>
  <si>
    <t>Winner</t>
  </si>
  <si>
    <t>deducted</t>
  </si>
  <si>
    <t>Nov</t>
  </si>
  <si>
    <t>Gross</t>
  </si>
  <si>
    <t>(2)</t>
  </si>
  <si>
    <t>2011 HC</t>
  </si>
  <si>
    <t>Notes</t>
  </si>
  <si>
    <t>月例優勝者は、回数に応じて HC を減算。（1回 x 0.85、2回 x 0.75、3回 x 0.65）</t>
  </si>
  <si>
    <t>年間戦の入賞者は、翌年の年間戦への参戦権を得る代わりに HC を減算。（優勝 x 0.75、準優勝 x 0.80、3位 x 0.90）</t>
  </si>
  <si>
    <t>HC 算出時は、小数点以下を切り捨て。</t>
  </si>
  <si>
    <t>Cap</t>
  </si>
  <si>
    <t>+6</t>
  </si>
  <si>
    <t>HC &lt; 20</t>
  </si>
  <si>
    <t>+6 Cap</t>
  </si>
  <si>
    <t>(3)</t>
  </si>
  <si>
    <t>前年度の最終HC +6 を上限。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</si>
</sst>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\&quot;#,##0;&quot;\&quot;\-#,##0"/>
    <numFmt numFmtId="165" formatCode="&quot;\&quot;#,##0;[Red]&quot;\&quot;\-#,##0"/>
    <numFmt numFmtId="166" formatCode="&quot;\&quot;#,##0.00;&quot;\&quot;\-#,##0.00"/>
    <numFmt numFmtId="167" formatCode="&quot;\&quot;#,##0.00;[Red]&quot;\&quot;\-#,##0.00"/>
    <numFmt numFmtId="168" formatCode="_ &quot;\&quot;* #,##0_ ;_ &quot;\&quot;* \-#,##0_ ;_ &quot;\&quot;* &quot;-&quot;_ ;_ @_ "/>
    <numFmt numFmtId="169" formatCode="_ * #,##0_ ;_ * \-#,##0_ ;_ * &quot;-&quot;_ ;_ @_ "/>
    <numFmt numFmtId="170" formatCode="_ &quot;\&quot;* #,##0.00_ ;_ &quot;\&quot;* \-#,##0.00_ ;_ &quot;\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 "/>
    <numFmt numFmtId="180" formatCode="#,##0.0_ "/>
    <numFmt numFmtId="181" formatCode="0_);[Red]\(0\)"/>
    <numFmt numFmtId="182" formatCode="0.00_ "/>
    <numFmt numFmtId="183" formatCode="0.00_);[Red]\(0.00\)"/>
    <numFmt numFmtId="184" formatCode="0.0_);[Red]\(0.0\)"/>
    <numFmt numFmtId="185" formatCode="[$€-2]\ #,##0.00_);[Red]\([$€-2]\ #,##0.00\)"/>
    <numFmt numFmtId="186" formatCode="0.0"/>
  </numFmts>
  <fonts count="65">
    <font>
      <sz val="11"/>
      <name val="ＭＳ Ｐゴシック"/>
      <family val="3"/>
    </font>
    <font>
      <u val="single"/>
      <sz val="9.15"/>
      <color indexed="12"/>
      <name val="ＭＳ Ｐゴシック"/>
      <family val="3"/>
    </font>
    <font>
      <u val="single"/>
      <sz val="9.15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sz val="12"/>
      <name val="Arial Unicode MS"/>
      <family val="3"/>
    </font>
    <font>
      <sz val="12"/>
      <color indexed="12"/>
      <name val="ＭＳ Ｐゴシック"/>
      <family val="3"/>
    </font>
    <font>
      <sz val="11.5"/>
      <name val="ＭＳ Ｐゴシック"/>
      <family val="3"/>
    </font>
    <font>
      <sz val="14"/>
      <name val="ＭＳ Ｐゴシック"/>
      <family val="3"/>
    </font>
    <font>
      <sz val="14"/>
      <color indexed="9"/>
      <name val="ＭＳ Ｐゴシック"/>
      <family val="3"/>
    </font>
    <font>
      <b/>
      <sz val="14"/>
      <name val="ＭＳ Ｐゴシック"/>
      <family val="3"/>
    </font>
    <font>
      <strike/>
      <sz val="14"/>
      <name val="ＭＳ Ｐゴシック"/>
      <family val="3"/>
    </font>
    <font>
      <sz val="12"/>
      <color indexed="9"/>
      <name val="ＭＳ Ｐゴシック"/>
      <family val="3"/>
    </font>
    <font>
      <sz val="13"/>
      <color indexed="12"/>
      <name val="ＭＳ Ｐゴシック"/>
      <family val="3"/>
    </font>
    <font>
      <sz val="14"/>
      <color indexed="22"/>
      <name val="ＭＳ Ｐゴシック"/>
      <family val="3"/>
    </font>
    <font>
      <b/>
      <sz val="11.5"/>
      <name val="ＭＳ Ｐゴシック"/>
      <family val="3"/>
    </font>
    <font>
      <b/>
      <sz val="18"/>
      <name val="ＭＳ Ｐゴシック"/>
      <family val="3"/>
    </font>
    <font>
      <b/>
      <strike/>
      <sz val="18"/>
      <name val="ＭＳ Ｐゴシック"/>
      <family val="3"/>
    </font>
    <font>
      <b/>
      <sz val="11"/>
      <name val="ＭＳ Ｐゴシック"/>
      <family val="3"/>
    </font>
    <font>
      <b/>
      <sz val="18"/>
      <color indexed="10"/>
      <name val="ＭＳ Ｐゴシック"/>
      <family val="3"/>
    </font>
    <font>
      <sz val="12"/>
      <color indexed="10"/>
      <name val="ＭＳ Ｐゴシック"/>
      <family val="3"/>
    </font>
    <font>
      <sz val="10"/>
      <color indexed="10"/>
      <name val="ＭＳ Ｐゴシック"/>
      <family val="3"/>
    </font>
    <font>
      <b/>
      <sz val="16"/>
      <name val="ＭＳ Ｐゴシック"/>
      <family val="3"/>
    </font>
    <font>
      <sz val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62"/>
      <name val="ＭＳ Ｐゴシック"/>
      <family val="3"/>
    </font>
    <font>
      <sz val="11"/>
      <color indexed="52"/>
      <name val="ＭＳ Ｐゴシック"/>
      <family val="3"/>
    </font>
    <font>
      <sz val="11"/>
      <color indexed="60"/>
      <name val="ＭＳ Ｐゴシック"/>
      <family val="3"/>
    </font>
    <font>
      <b/>
      <sz val="11"/>
      <color indexed="63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sz val="10"/>
      <color indexed="10"/>
      <name val="Arial"/>
      <family val="2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b/>
      <sz val="11"/>
      <color theme="0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0061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sz val="11"/>
      <color rgb="FF3F3F76"/>
      <name val="ＭＳ Ｐゴシック"/>
      <family val="3"/>
    </font>
    <font>
      <sz val="11"/>
      <color rgb="FFFA7D00"/>
      <name val="ＭＳ Ｐゴシック"/>
      <family val="3"/>
    </font>
    <font>
      <sz val="11"/>
      <color rgb="FF9C6500"/>
      <name val="ＭＳ Ｐゴシック"/>
      <family val="3"/>
    </font>
    <font>
      <b/>
      <sz val="11"/>
      <color rgb="FF3F3F3F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1"/>
      <name val="ＭＳ Ｐゴシック"/>
      <family val="3"/>
    </font>
    <font>
      <sz val="11"/>
      <color rgb="FFFF0000"/>
      <name val="ＭＳ Ｐゴシック"/>
      <family val="3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1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dotted">
        <color indexed="8"/>
      </left>
      <right style="dotted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dotted">
        <color indexed="8"/>
      </right>
      <top style="thin">
        <color indexed="8"/>
      </top>
      <bottom style="thin">
        <color indexed="8"/>
      </bottom>
    </border>
    <border>
      <left style="dotted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medium"/>
      <right style="medium"/>
      <top style="thin">
        <color indexed="8"/>
      </top>
      <bottom style="thin"/>
    </border>
    <border>
      <left style="medium"/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dotted">
        <color indexed="8"/>
      </left>
      <right style="dotted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dotted"/>
      <right style="dotted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dotted">
        <color indexed="8"/>
      </left>
      <right style="dotted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dotted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>
        <color indexed="8"/>
      </left>
      <right>
        <color indexed="63"/>
      </right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>
        <color indexed="8"/>
      </bottom>
    </border>
    <border>
      <left style="dotted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tted"/>
      <right style="dotted"/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dotted">
        <color indexed="8"/>
      </left>
      <right>
        <color indexed="63"/>
      </right>
      <top style="thin">
        <color indexed="8"/>
      </top>
      <bottom style="thin"/>
    </border>
    <border>
      <left style="dotted"/>
      <right style="dotted"/>
      <top style="thin">
        <color indexed="8"/>
      </top>
      <bottom style="thin"/>
    </border>
    <border>
      <left style="medium"/>
      <right>
        <color indexed="63"/>
      </right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thin"/>
    </border>
    <border>
      <left style="hair"/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thin">
        <color indexed="8"/>
      </bottom>
    </border>
    <border>
      <left style="dotted"/>
      <right>
        <color indexed="63"/>
      </right>
      <top style="thin">
        <color indexed="8"/>
      </top>
      <bottom style="thin">
        <color indexed="8"/>
      </bottom>
    </border>
    <border>
      <left style="dotted"/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>
        <color indexed="8"/>
      </bottom>
    </border>
    <border>
      <left style="medium"/>
      <right style="thin"/>
      <top style="thin">
        <color indexed="8"/>
      </top>
      <bottom style="thin">
        <color indexed="8"/>
      </bottom>
    </border>
    <border>
      <left style="medium"/>
      <right style="thin"/>
      <top style="thin">
        <color indexed="8"/>
      </top>
      <bottom style="thin"/>
    </border>
    <border>
      <left style="medium"/>
      <right style="thin"/>
      <top style="thin">
        <color indexed="8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>
        <color indexed="8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thin">
        <color indexed="8"/>
      </top>
      <bottom style="thin">
        <color indexed="8"/>
      </bottom>
    </border>
    <border>
      <left style="thin"/>
      <right style="hair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hair"/>
      <right style="medium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hair"/>
      <right style="medium"/>
      <top style="thin">
        <color indexed="8"/>
      </top>
      <bottom style="thin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>
        <color indexed="8"/>
      </top>
      <bottom style="thin">
        <color indexed="8"/>
      </bottom>
    </border>
    <border>
      <left style="thin"/>
      <right style="medium"/>
      <top style="thin">
        <color indexed="8"/>
      </top>
      <bottom style="thin"/>
    </border>
    <border>
      <left style="thin"/>
      <right style="medium"/>
      <top>
        <color indexed="63"/>
      </top>
      <bottom style="thin">
        <color indexed="8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dotted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tted">
        <color indexed="8"/>
      </left>
      <right style="dotted">
        <color indexed="8"/>
      </right>
      <top style="thin">
        <color indexed="8"/>
      </top>
      <bottom>
        <color indexed="63"/>
      </bottom>
    </border>
    <border>
      <left style="dotted">
        <color indexed="8"/>
      </left>
      <right style="dotted">
        <color indexed="8"/>
      </right>
      <top>
        <color indexed="63"/>
      </top>
      <bottom>
        <color indexed="63"/>
      </bottom>
    </border>
    <border>
      <left style="dotted">
        <color indexed="8"/>
      </left>
      <right style="dotted">
        <color indexed="8"/>
      </right>
      <top>
        <color indexed="63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medium"/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532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6" fillId="33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/>
    </xf>
    <xf numFmtId="0" fontId="4" fillId="0" borderId="16" xfId="0" applyFont="1" applyFill="1" applyBorder="1" applyAlignment="1">
      <alignment/>
    </xf>
    <xf numFmtId="0" fontId="4" fillId="0" borderId="16" xfId="0" applyFont="1" applyFill="1" applyBorder="1" applyAlignment="1">
      <alignment shrinkToFit="1"/>
    </xf>
    <xf numFmtId="0" fontId="5" fillId="0" borderId="17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/>
    </xf>
    <xf numFmtId="0" fontId="4" fillId="0" borderId="19" xfId="0" applyFont="1" applyFill="1" applyBorder="1" applyAlignment="1">
      <alignment horizontal="left"/>
    </xf>
    <xf numFmtId="0" fontId="4" fillId="0" borderId="19" xfId="0" applyFont="1" applyFill="1" applyBorder="1" applyAlignment="1">
      <alignment horizontal="left" shrinkToFit="1"/>
    </xf>
    <xf numFmtId="0" fontId="4" fillId="0" borderId="20" xfId="0" applyFont="1" applyFill="1" applyBorder="1" applyAlignment="1">
      <alignment horizontal="center" shrinkToFit="1"/>
    </xf>
    <xf numFmtId="0" fontId="4" fillId="0" borderId="1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6" fillId="33" borderId="20" xfId="0" applyFont="1" applyFill="1" applyBorder="1" applyAlignment="1">
      <alignment horizontal="center" shrinkToFit="1"/>
    </xf>
    <xf numFmtId="0" fontId="4" fillId="0" borderId="0" xfId="0" applyFont="1" applyFill="1" applyAlignment="1">
      <alignment/>
    </xf>
    <xf numFmtId="0" fontId="4" fillId="0" borderId="13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21" xfId="0" applyFont="1" applyFill="1" applyBorder="1" applyAlignment="1">
      <alignment horizontal="center"/>
    </xf>
    <xf numFmtId="0" fontId="4" fillId="0" borderId="19" xfId="0" applyFont="1" applyBorder="1" applyAlignment="1">
      <alignment/>
    </xf>
    <xf numFmtId="0" fontId="7" fillId="0" borderId="20" xfId="0" applyFont="1" applyFill="1" applyBorder="1" applyAlignment="1">
      <alignment horizontal="center" shrinkToFit="1"/>
    </xf>
    <xf numFmtId="0" fontId="4" fillId="0" borderId="0" xfId="0" applyFont="1" applyFill="1" applyBorder="1" applyAlignment="1">
      <alignment horizontal="left" vertical="center"/>
    </xf>
    <xf numFmtId="0" fontId="4" fillId="33" borderId="20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vertical="center" shrinkToFit="1"/>
    </xf>
    <xf numFmtId="0" fontId="4" fillId="0" borderId="24" xfId="0" applyFont="1" applyFill="1" applyBorder="1" applyAlignment="1">
      <alignment vertical="center" shrinkToFit="1"/>
    </xf>
    <xf numFmtId="0" fontId="4" fillId="0" borderId="25" xfId="0" applyFont="1" applyFill="1" applyBorder="1" applyAlignment="1">
      <alignment vertical="center" shrinkToFit="1"/>
    </xf>
    <xf numFmtId="0" fontId="4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23" xfId="0" applyFont="1" applyFill="1" applyBorder="1" applyAlignment="1">
      <alignment vertical="center"/>
    </xf>
    <xf numFmtId="0" fontId="4" fillId="0" borderId="21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center" wrapText="1"/>
    </xf>
    <xf numFmtId="0" fontId="4" fillId="0" borderId="26" xfId="0" applyFont="1" applyFill="1" applyBorder="1" applyAlignment="1">
      <alignment/>
    </xf>
    <xf numFmtId="0" fontId="4" fillId="0" borderId="24" xfId="0" applyFont="1" applyFill="1" applyBorder="1" applyAlignment="1">
      <alignment horizontal="right"/>
    </xf>
    <xf numFmtId="0" fontId="4" fillId="34" borderId="26" xfId="0" applyFont="1" applyFill="1" applyBorder="1" applyAlignment="1">
      <alignment/>
    </xf>
    <xf numFmtId="0" fontId="4" fillId="34" borderId="27" xfId="0" applyFont="1" applyFill="1" applyBorder="1" applyAlignment="1">
      <alignment horizontal="left" shrinkToFit="1"/>
    </xf>
    <xf numFmtId="0" fontId="4" fillId="34" borderId="28" xfId="0" applyFont="1" applyFill="1" applyBorder="1" applyAlignment="1">
      <alignment horizontal="center"/>
    </xf>
    <xf numFmtId="0" fontId="4" fillId="34" borderId="29" xfId="0" applyFont="1" applyFill="1" applyBorder="1" applyAlignment="1">
      <alignment horizontal="center"/>
    </xf>
    <xf numFmtId="0" fontId="4" fillId="34" borderId="30" xfId="0" applyFont="1" applyFill="1" applyBorder="1" applyAlignment="1">
      <alignment horizontal="left" shrinkToFit="1"/>
    </xf>
    <xf numFmtId="0" fontId="4" fillId="34" borderId="31" xfId="0" applyFont="1" applyFill="1" applyBorder="1" applyAlignment="1">
      <alignment horizontal="right"/>
    </xf>
    <xf numFmtId="0" fontId="4" fillId="0" borderId="27" xfId="0" applyFont="1" applyFill="1" applyBorder="1" applyAlignment="1">
      <alignment horizontal="left" shrinkToFit="1"/>
    </xf>
    <xf numFmtId="0" fontId="4" fillId="0" borderId="28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right"/>
    </xf>
    <xf numFmtId="0" fontId="4" fillId="0" borderId="33" xfId="0" applyFont="1" applyFill="1" applyBorder="1" applyAlignment="1">
      <alignment horizontal="right"/>
    </xf>
    <xf numFmtId="0" fontId="4" fillId="0" borderId="27" xfId="0" applyFont="1" applyFill="1" applyBorder="1" applyAlignment="1" quotePrefix="1">
      <alignment horizontal="center"/>
    </xf>
    <xf numFmtId="0" fontId="4" fillId="0" borderId="34" xfId="0" applyFont="1" applyFill="1" applyBorder="1" applyAlignment="1">
      <alignment horizontal="right"/>
    </xf>
    <xf numFmtId="0" fontId="4" fillId="0" borderId="27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right"/>
    </xf>
    <xf numFmtId="0" fontId="4" fillId="0" borderId="35" xfId="0" applyFont="1" applyFill="1" applyBorder="1" applyAlignment="1">
      <alignment horizontal="right"/>
    </xf>
    <xf numFmtId="0" fontId="4" fillId="0" borderId="36" xfId="0" applyFont="1" applyFill="1" applyBorder="1" applyAlignment="1">
      <alignment horizontal="right"/>
    </xf>
    <xf numFmtId="0" fontId="4" fillId="0" borderId="29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left" shrinkToFit="1"/>
    </xf>
    <xf numFmtId="0" fontId="4" fillId="0" borderId="31" xfId="0" applyFont="1" applyFill="1" applyBorder="1" applyAlignment="1">
      <alignment horizontal="right"/>
    </xf>
    <xf numFmtId="0" fontId="4" fillId="0" borderId="31" xfId="0" applyFont="1" applyFill="1" applyBorder="1" applyAlignment="1">
      <alignment/>
    </xf>
    <xf numFmtId="0" fontId="4" fillId="0" borderId="27" xfId="0" applyFont="1" applyFill="1" applyBorder="1" applyAlignment="1" quotePrefix="1">
      <alignment horizontal="right"/>
    </xf>
    <xf numFmtId="0" fontId="4" fillId="34" borderId="31" xfId="0" applyFont="1" applyFill="1" applyBorder="1" applyAlignment="1">
      <alignment/>
    </xf>
    <xf numFmtId="0" fontId="4" fillId="34" borderId="37" xfId="0" applyFont="1" applyFill="1" applyBorder="1" applyAlignment="1">
      <alignment horizontal="left" shrinkToFit="1"/>
    </xf>
    <xf numFmtId="0" fontId="4" fillId="34" borderId="38" xfId="0" applyFont="1" applyFill="1" applyBorder="1" applyAlignment="1">
      <alignment horizontal="center"/>
    </xf>
    <xf numFmtId="0" fontId="4" fillId="34" borderId="39" xfId="0" applyFont="1" applyFill="1" applyBorder="1" applyAlignment="1">
      <alignment horizontal="center"/>
    </xf>
    <xf numFmtId="0" fontId="4" fillId="34" borderId="40" xfId="0" applyFont="1" applyFill="1" applyBorder="1" applyAlignment="1">
      <alignment horizontal="left" shrinkToFit="1"/>
    </xf>
    <xf numFmtId="0" fontId="4" fillId="0" borderId="17" xfId="0" applyFont="1" applyFill="1" applyBorder="1" applyAlignment="1">
      <alignment horizontal="center"/>
    </xf>
    <xf numFmtId="0" fontId="4" fillId="0" borderId="41" xfId="0" applyFont="1" applyFill="1" applyBorder="1" applyAlignment="1">
      <alignment horizontal="center"/>
    </xf>
    <xf numFmtId="0" fontId="4" fillId="0" borderId="42" xfId="0" applyFont="1" applyFill="1" applyBorder="1" applyAlignment="1">
      <alignment horizontal="center"/>
    </xf>
    <xf numFmtId="0" fontId="4" fillId="0" borderId="43" xfId="0" applyFont="1" applyFill="1" applyBorder="1" applyAlignment="1">
      <alignment vertical="center" shrinkToFit="1"/>
    </xf>
    <xf numFmtId="0" fontId="4" fillId="0" borderId="41" xfId="0" applyFont="1" applyFill="1" applyBorder="1" applyAlignment="1">
      <alignment vertical="center" shrinkToFit="1"/>
    </xf>
    <xf numFmtId="0" fontId="4" fillId="0" borderId="44" xfId="0" applyFont="1" applyFill="1" applyBorder="1" applyAlignment="1">
      <alignment vertical="center" shrinkToFit="1"/>
    </xf>
    <xf numFmtId="0" fontId="4" fillId="0" borderId="43" xfId="0" applyFont="1" applyFill="1" applyBorder="1" applyAlignment="1">
      <alignment horizontal="center"/>
    </xf>
    <xf numFmtId="0" fontId="4" fillId="0" borderId="44" xfId="0" applyFont="1" applyFill="1" applyBorder="1" applyAlignment="1">
      <alignment horizontal="center"/>
    </xf>
    <xf numFmtId="0" fontId="4" fillId="0" borderId="43" xfId="0" applyFont="1" applyFill="1" applyBorder="1" applyAlignment="1">
      <alignment vertical="center"/>
    </xf>
    <xf numFmtId="0" fontId="4" fillId="0" borderId="45" xfId="0" applyFont="1" applyFill="1" applyBorder="1" applyAlignment="1">
      <alignment horizontal="center" shrinkToFit="1"/>
    </xf>
    <xf numFmtId="0" fontId="4" fillId="0" borderId="41" xfId="0" applyFont="1" applyFill="1" applyBorder="1" applyAlignment="1">
      <alignment horizontal="left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shrinkToFit="1"/>
    </xf>
    <xf numFmtId="0" fontId="4" fillId="0" borderId="14" xfId="0" applyFont="1" applyFill="1" applyBorder="1" applyAlignment="1">
      <alignment horizontal="center"/>
    </xf>
    <xf numFmtId="0" fontId="4" fillId="0" borderId="0" xfId="0" applyFont="1" applyFill="1" applyAlignment="1">
      <alignment shrinkToFit="1"/>
    </xf>
    <xf numFmtId="183" fontId="4" fillId="0" borderId="0" xfId="0" applyNumberFormat="1" applyFont="1" applyFill="1" applyAlignment="1">
      <alignment/>
    </xf>
    <xf numFmtId="181" fontId="4" fillId="0" borderId="0" xfId="0" applyNumberFormat="1" applyFont="1" applyFill="1" applyAlignment="1">
      <alignment/>
    </xf>
    <xf numFmtId="181" fontId="4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4" fillId="0" borderId="37" xfId="0" applyFont="1" applyFill="1" applyBorder="1" applyAlignment="1">
      <alignment horizontal="left" shrinkToFit="1"/>
    </xf>
    <xf numFmtId="0" fontId="4" fillId="0" borderId="38" xfId="0" applyFont="1" applyFill="1" applyBorder="1" applyAlignment="1">
      <alignment horizontal="center"/>
    </xf>
    <xf numFmtId="0" fontId="4" fillId="0" borderId="46" xfId="0" applyFont="1" applyFill="1" applyBorder="1" applyAlignment="1">
      <alignment horizontal="right"/>
    </xf>
    <xf numFmtId="0" fontId="4" fillId="0" borderId="47" xfId="0" applyFont="1" applyFill="1" applyBorder="1" applyAlignment="1">
      <alignment horizontal="right"/>
    </xf>
    <xf numFmtId="0" fontId="4" fillId="0" borderId="37" xfId="0" applyFont="1" applyFill="1" applyBorder="1" applyAlignment="1">
      <alignment horizontal="right"/>
    </xf>
    <xf numFmtId="0" fontId="4" fillId="0" borderId="48" xfId="0" applyFont="1" applyFill="1" applyBorder="1" applyAlignment="1">
      <alignment horizontal="right"/>
    </xf>
    <xf numFmtId="0" fontId="4" fillId="0" borderId="37" xfId="0" applyFont="1" applyFill="1" applyBorder="1" applyAlignment="1">
      <alignment horizontal="center"/>
    </xf>
    <xf numFmtId="0" fontId="4" fillId="0" borderId="39" xfId="0" applyFont="1" applyFill="1" applyBorder="1" applyAlignment="1">
      <alignment horizontal="center"/>
    </xf>
    <xf numFmtId="0" fontId="4" fillId="0" borderId="40" xfId="0" applyFont="1" applyFill="1" applyBorder="1" applyAlignment="1">
      <alignment horizontal="left" shrinkToFit="1"/>
    </xf>
    <xf numFmtId="0" fontId="4" fillId="0" borderId="49" xfId="0" applyFont="1" applyFill="1" applyBorder="1" applyAlignment="1">
      <alignment horizontal="center" wrapText="1"/>
    </xf>
    <xf numFmtId="0" fontId="4" fillId="0" borderId="50" xfId="0" applyFont="1" applyFill="1" applyBorder="1" applyAlignment="1">
      <alignment horizontal="center" shrinkToFit="1"/>
    </xf>
    <xf numFmtId="0" fontId="4" fillId="0" borderId="51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left"/>
    </xf>
    <xf numFmtId="0" fontId="4" fillId="0" borderId="52" xfId="0" applyFont="1" applyFill="1" applyBorder="1" applyAlignment="1">
      <alignment/>
    </xf>
    <xf numFmtId="0" fontId="4" fillId="0" borderId="20" xfId="0" applyFont="1" applyFill="1" applyBorder="1" applyAlignment="1">
      <alignment horizontal="center"/>
    </xf>
    <xf numFmtId="0" fontId="0" fillId="0" borderId="21" xfId="0" applyFont="1" applyFill="1" applyBorder="1" applyAlignment="1">
      <alignment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/>
    </xf>
    <xf numFmtId="0" fontId="0" fillId="0" borderId="21" xfId="0" applyFont="1" applyFill="1" applyBorder="1" applyAlignment="1">
      <alignment horizontal="left" vertical="center"/>
    </xf>
    <xf numFmtId="0" fontId="4" fillId="0" borderId="53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/>
    </xf>
    <xf numFmtId="0" fontId="4" fillId="0" borderId="21" xfId="0" applyFont="1" applyFill="1" applyBorder="1" applyAlignment="1">
      <alignment horizontal="right"/>
    </xf>
    <xf numFmtId="0" fontId="6" fillId="33" borderId="54" xfId="0" applyFont="1" applyFill="1" applyBorder="1" applyAlignment="1">
      <alignment horizontal="center" shrinkToFit="1"/>
    </xf>
    <xf numFmtId="0" fontId="4" fillId="0" borderId="55" xfId="0" applyFont="1" applyFill="1" applyBorder="1" applyAlignment="1">
      <alignment horizontal="center" shrinkToFit="1"/>
    </xf>
    <xf numFmtId="0" fontId="4" fillId="0" borderId="22" xfId="0" applyFont="1" applyFill="1" applyBorder="1" applyAlignment="1">
      <alignment horizontal="center" vertical="top" wrapText="1"/>
    </xf>
    <xf numFmtId="0" fontId="4" fillId="0" borderId="56" xfId="0" applyFont="1" applyFill="1" applyBorder="1" applyAlignment="1">
      <alignment horizontal="center"/>
    </xf>
    <xf numFmtId="0" fontId="4" fillId="0" borderId="57" xfId="0" applyFont="1" applyFill="1" applyBorder="1" applyAlignment="1">
      <alignment horizontal="center" shrinkToFit="1"/>
    </xf>
    <xf numFmtId="0" fontId="4" fillId="0" borderId="58" xfId="0" applyFont="1" applyFill="1" applyBorder="1" applyAlignment="1">
      <alignment horizontal="center"/>
    </xf>
    <xf numFmtId="0" fontId="4" fillId="0" borderId="59" xfId="0" applyFont="1" applyFill="1" applyBorder="1" applyAlignment="1">
      <alignment horizontal="center" vertical="top" wrapText="1"/>
    </xf>
    <xf numFmtId="0" fontId="4" fillId="0" borderId="60" xfId="0" applyFont="1" applyFill="1" applyBorder="1" applyAlignment="1">
      <alignment horizontal="center" shrinkToFit="1"/>
    </xf>
    <xf numFmtId="0" fontId="4" fillId="0" borderId="61" xfId="0" applyFont="1" applyFill="1" applyBorder="1" applyAlignment="1">
      <alignment horizontal="center" vertical="top" wrapText="1"/>
    </xf>
    <xf numFmtId="0" fontId="4" fillId="0" borderId="62" xfId="0" applyFont="1" applyFill="1" applyBorder="1" applyAlignment="1">
      <alignment horizontal="right"/>
    </xf>
    <xf numFmtId="181" fontId="4" fillId="0" borderId="0" xfId="0" applyNumberFormat="1" applyFont="1" applyFill="1" applyBorder="1" applyAlignment="1">
      <alignment horizontal="center" shrinkToFit="1"/>
    </xf>
    <xf numFmtId="183" fontId="4" fillId="0" borderId="58" xfId="0" applyNumberFormat="1" applyFont="1" applyFill="1" applyBorder="1" applyAlignment="1">
      <alignment horizontal="center"/>
    </xf>
    <xf numFmtId="181" fontId="6" fillId="0" borderId="58" xfId="0" applyNumberFormat="1" applyFont="1" applyFill="1" applyBorder="1" applyAlignment="1">
      <alignment horizontal="center"/>
    </xf>
    <xf numFmtId="0" fontId="4" fillId="0" borderId="63" xfId="0" applyFont="1" applyFill="1" applyBorder="1" applyAlignment="1">
      <alignment horizontal="center" shrinkToFit="1"/>
    </xf>
    <xf numFmtId="183" fontId="4" fillId="0" borderId="0" xfId="0" applyNumberFormat="1" applyFont="1" applyFill="1" applyBorder="1" applyAlignment="1">
      <alignment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41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/>
    </xf>
    <xf numFmtId="0" fontId="4" fillId="0" borderId="64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4" fillId="0" borderId="65" xfId="0" applyFont="1" applyFill="1" applyBorder="1" applyAlignment="1">
      <alignment horizontal="center" shrinkToFit="1"/>
    </xf>
    <xf numFmtId="0" fontId="4" fillId="0" borderId="66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shrinkToFit="1"/>
    </xf>
    <xf numFmtId="0" fontId="4" fillId="0" borderId="58" xfId="0" applyFont="1" applyFill="1" applyBorder="1" applyAlignment="1">
      <alignment horizontal="center" shrinkToFit="1"/>
    </xf>
    <xf numFmtId="0" fontId="4" fillId="0" borderId="67" xfId="0" applyFont="1" applyFill="1" applyBorder="1" applyAlignment="1">
      <alignment horizontal="center" shrinkToFit="1"/>
    </xf>
    <xf numFmtId="0" fontId="4" fillId="0" borderId="14" xfId="0" applyFont="1" applyFill="1" applyBorder="1" applyAlignment="1">
      <alignment horizontal="center" shrinkToFit="1"/>
    </xf>
    <xf numFmtId="0" fontId="4" fillId="0" borderId="67" xfId="0" applyFont="1" applyFill="1" applyBorder="1" applyAlignment="1">
      <alignment horizontal="center" wrapText="1"/>
    </xf>
    <xf numFmtId="0" fontId="4" fillId="0" borderId="36" xfId="0" applyFont="1" applyFill="1" applyBorder="1" applyAlignment="1" quotePrefix="1">
      <alignment horizontal="center"/>
    </xf>
    <xf numFmtId="0" fontId="4" fillId="0" borderId="33" xfId="0" applyFont="1" applyFill="1" applyBorder="1" applyAlignment="1">
      <alignment horizontal="center"/>
    </xf>
    <xf numFmtId="0" fontId="4" fillId="0" borderId="32" xfId="0" applyFont="1" applyFill="1" applyBorder="1" applyAlignment="1" quotePrefix="1">
      <alignment horizontal="center"/>
    </xf>
    <xf numFmtId="0" fontId="4" fillId="0" borderId="58" xfId="0" applyFont="1" applyFill="1" applyBorder="1" applyAlignment="1">
      <alignment horizontal="center" wrapText="1"/>
    </xf>
    <xf numFmtId="0" fontId="4" fillId="34" borderId="25" xfId="0" applyFont="1" applyFill="1" applyBorder="1" applyAlignment="1">
      <alignment horizontal="left" shrinkToFit="1"/>
    </xf>
    <xf numFmtId="0" fontId="4" fillId="34" borderId="68" xfId="0" applyFont="1" applyFill="1" applyBorder="1" applyAlignment="1">
      <alignment horizontal="center"/>
    </xf>
    <xf numFmtId="0" fontId="4" fillId="34" borderId="24" xfId="0" applyFont="1" applyFill="1" applyBorder="1" applyAlignment="1">
      <alignment horizontal="right"/>
    </xf>
    <xf numFmtId="0" fontId="4" fillId="34" borderId="69" xfId="0" applyFont="1" applyFill="1" applyBorder="1" applyAlignment="1">
      <alignment horizontal="right"/>
    </xf>
    <xf numFmtId="0" fontId="4" fillId="34" borderId="25" xfId="0" applyFont="1" applyFill="1" applyBorder="1" applyAlignment="1">
      <alignment horizontal="right"/>
    </xf>
    <xf numFmtId="0" fontId="4" fillId="34" borderId="23" xfId="0" applyFont="1" applyFill="1" applyBorder="1" applyAlignment="1">
      <alignment horizontal="right"/>
    </xf>
    <xf numFmtId="0" fontId="4" fillId="34" borderId="25" xfId="0" applyFont="1" applyFill="1" applyBorder="1" applyAlignment="1">
      <alignment horizontal="center"/>
    </xf>
    <xf numFmtId="0" fontId="4" fillId="34" borderId="25" xfId="0" applyFont="1" applyFill="1" applyBorder="1" applyAlignment="1" quotePrefix="1">
      <alignment horizontal="right"/>
    </xf>
    <xf numFmtId="0" fontId="4" fillId="34" borderId="26" xfId="0" applyFont="1" applyFill="1" applyBorder="1" applyAlignment="1">
      <alignment horizontal="left" shrinkToFit="1"/>
    </xf>
    <xf numFmtId="0" fontId="4" fillId="34" borderId="70" xfId="0" applyFont="1" applyFill="1" applyBorder="1" applyAlignment="1">
      <alignment horizontal="right"/>
    </xf>
    <xf numFmtId="0" fontId="4" fillId="34" borderId="32" xfId="0" applyFont="1" applyFill="1" applyBorder="1" applyAlignment="1">
      <alignment horizontal="right"/>
    </xf>
    <xf numFmtId="0" fontId="4" fillId="34" borderId="33" xfId="0" applyFont="1" applyFill="1" applyBorder="1" applyAlignment="1">
      <alignment horizontal="right"/>
    </xf>
    <xf numFmtId="0" fontId="4" fillId="34" borderId="27" xfId="0" applyFont="1" applyFill="1" applyBorder="1" applyAlignment="1" quotePrefix="1">
      <alignment horizontal="center"/>
    </xf>
    <xf numFmtId="0" fontId="4" fillId="34" borderId="34" xfId="0" applyFont="1" applyFill="1" applyBorder="1" applyAlignment="1">
      <alignment horizontal="right"/>
    </xf>
    <xf numFmtId="0" fontId="4" fillId="34" borderId="27" xfId="0" applyFont="1" applyFill="1" applyBorder="1" applyAlignment="1">
      <alignment horizontal="center"/>
    </xf>
    <xf numFmtId="0" fontId="4" fillId="34" borderId="27" xfId="0" applyFont="1" applyFill="1" applyBorder="1" applyAlignment="1">
      <alignment horizontal="right"/>
    </xf>
    <xf numFmtId="0" fontId="4" fillId="34" borderId="35" xfId="0" applyFont="1" applyFill="1" applyBorder="1" applyAlignment="1">
      <alignment horizontal="right"/>
    </xf>
    <xf numFmtId="0" fontId="4" fillId="34" borderId="36" xfId="0" applyFont="1" applyFill="1" applyBorder="1" applyAlignment="1">
      <alignment horizontal="right"/>
    </xf>
    <xf numFmtId="0" fontId="4" fillId="34" borderId="27" xfId="0" applyFont="1" applyFill="1" applyBorder="1" applyAlignment="1" quotePrefix="1">
      <alignment horizontal="right"/>
    </xf>
    <xf numFmtId="0" fontId="4" fillId="34" borderId="46" xfId="0" applyFont="1" applyFill="1" applyBorder="1" applyAlignment="1">
      <alignment horizontal="right"/>
    </xf>
    <xf numFmtId="0" fontId="4" fillId="34" borderId="47" xfId="0" applyFont="1" applyFill="1" applyBorder="1" applyAlignment="1">
      <alignment horizontal="right"/>
    </xf>
    <xf numFmtId="0" fontId="4" fillId="34" borderId="37" xfId="0" applyFont="1" applyFill="1" applyBorder="1" applyAlignment="1">
      <alignment horizontal="right"/>
    </xf>
    <xf numFmtId="0" fontId="4" fillId="34" borderId="48" xfId="0" applyFont="1" applyFill="1" applyBorder="1" applyAlignment="1">
      <alignment horizontal="right"/>
    </xf>
    <xf numFmtId="0" fontId="4" fillId="34" borderId="37" xfId="0" applyFont="1" applyFill="1" applyBorder="1" applyAlignment="1">
      <alignment horizontal="center"/>
    </xf>
    <xf numFmtId="0" fontId="4" fillId="34" borderId="32" xfId="0" applyFont="1" applyFill="1" applyBorder="1" applyAlignment="1" quotePrefix="1">
      <alignment horizontal="right"/>
    </xf>
    <xf numFmtId="0" fontId="4" fillId="0" borderId="71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72" xfId="0" applyFont="1" applyFill="1" applyBorder="1" applyAlignment="1">
      <alignment horizontal="center"/>
    </xf>
    <xf numFmtId="181" fontId="4" fillId="0" borderId="73" xfId="0" applyNumberFormat="1" applyFont="1" applyFill="1" applyBorder="1" applyAlignment="1">
      <alignment horizontal="center"/>
    </xf>
    <xf numFmtId="0" fontId="4" fillId="0" borderId="74" xfId="0" applyFont="1" applyFill="1" applyBorder="1" applyAlignment="1">
      <alignment horizontal="center"/>
    </xf>
    <xf numFmtId="0" fontId="4" fillId="0" borderId="75" xfId="0" applyFont="1" applyFill="1" applyBorder="1" applyAlignment="1">
      <alignment horizontal="center"/>
    </xf>
    <xf numFmtId="181" fontId="6" fillId="0" borderId="0" xfId="0" applyNumberFormat="1" applyFont="1" applyFill="1" applyAlignment="1">
      <alignment horizontal="center"/>
    </xf>
    <xf numFmtId="181" fontId="6" fillId="0" borderId="0" xfId="0" applyNumberFormat="1" applyFont="1" applyFill="1" applyBorder="1" applyAlignment="1">
      <alignment horizontal="center"/>
    </xf>
    <xf numFmtId="181" fontId="4" fillId="0" borderId="0" xfId="0" applyNumberFormat="1" applyFont="1" applyFill="1" applyBorder="1" applyAlignment="1">
      <alignment/>
    </xf>
    <xf numFmtId="181" fontId="4" fillId="0" borderId="0" xfId="0" applyNumberFormat="1" applyFont="1" applyFill="1" applyBorder="1" applyAlignment="1">
      <alignment horizontal="center"/>
    </xf>
    <xf numFmtId="0" fontId="10" fillId="34" borderId="26" xfId="0" applyFont="1" applyFill="1" applyBorder="1" applyAlignment="1">
      <alignment/>
    </xf>
    <xf numFmtId="0" fontId="10" fillId="34" borderId="25" xfId="0" applyFont="1" applyFill="1" applyBorder="1" applyAlignment="1">
      <alignment horizontal="left" shrinkToFit="1"/>
    </xf>
    <xf numFmtId="0" fontId="10" fillId="34" borderId="68" xfId="0" applyFont="1" applyFill="1" applyBorder="1" applyAlignment="1">
      <alignment horizontal="center"/>
    </xf>
    <xf numFmtId="0" fontId="10" fillId="34" borderId="76" xfId="0" applyFont="1" applyFill="1" applyBorder="1" applyAlignment="1">
      <alignment horizontal="right"/>
    </xf>
    <xf numFmtId="0" fontId="10" fillId="34" borderId="54" xfId="0" applyFont="1" applyFill="1" applyBorder="1" applyAlignment="1">
      <alignment horizontal="center"/>
    </xf>
    <xf numFmtId="0" fontId="10" fillId="34" borderId="26" xfId="0" applyFont="1" applyFill="1" applyBorder="1" applyAlignment="1">
      <alignment horizontal="left" shrinkToFit="1"/>
    </xf>
    <xf numFmtId="0" fontId="10" fillId="34" borderId="70" xfId="0" applyFont="1" applyFill="1" applyBorder="1" applyAlignment="1">
      <alignment/>
    </xf>
    <xf numFmtId="183" fontId="10" fillId="34" borderId="31" xfId="0" applyNumberFormat="1" applyFont="1" applyFill="1" applyBorder="1" applyAlignment="1">
      <alignment horizontal="right"/>
    </xf>
    <xf numFmtId="0" fontId="12" fillId="34" borderId="29" xfId="0" applyFont="1" applyFill="1" applyBorder="1" applyAlignment="1">
      <alignment horizontal="center"/>
    </xf>
    <xf numFmtId="0" fontId="10" fillId="0" borderId="0" xfId="0" applyFont="1" applyFill="1" applyAlignment="1">
      <alignment/>
    </xf>
    <xf numFmtId="0" fontId="10" fillId="0" borderId="26" xfId="0" applyFont="1" applyFill="1" applyBorder="1" applyAlignment="1">
      <alignment/>
    </xf>
    <xf numFmtId="0" fontId="10" fillId="0" borderId="27" xfId="0" applyFont="1" applyFill="1" applyBorder="1" applyAlignment="1">
      <alignment horizontal="left" shrinkToFit="1"/>
    </xf>
    <xf numFmtId="0" fontId="10" fillId="0" borderId="28" xfId="0" applyFont="1" applyFill="1" applyBorder="1" applyAlignment="1">
      <alignment horizontal="center"/>
    </xf>
    <xf numFmtId="0" fontId="10" fillId="0" borderId="77" xfId="0" applyFont="1" applyFill="1" applyBorder="1" applyAlignment="1">
      <alignment horizontal="right"/>
    </xf>
    <xf numFmtId="0" fontId="10" fillId="0" borderId="78" xfId="0" applyFont="1" applyFill="1" applyBorder="1" applyAlignment="1">
      <alignment horizontal="right"/>
    </xf>
    <xf numFmtId="0" fontId="11" fillId="0" borderId="78" xfId="0" applyFont="1" applyFill="1" applyBorder="1" applyAlignment="1">
      <alignment horizontal="right"/>
    </xf>
    <xf numFmtId="0" fontId="10" fillId="0" borderId="29" xfId="0" applyFont="1" applyFill="1" applyBorder="1" applyAlignment="1">
      <alignment horizontal="center"/>
    </xf>
    <xf numFmtId="0" fontId="10" fillId="0" borderId="30" xfId="0" applyFont="1" applyFill="1" applyBorder="1" applyAlignment="1">
      <alignment horizontal="left" shrinkToFit="1"/>
    </xf>
    <xf numFmtId="0" fontId="10" fillId="0" borderId="31" xfId="0" applyFont="1" applyFill="1" applyBorder="1" applyAlignment="1">
      <alignment horizontal="right"/>
    </xf>
    <xf numFmtId="183" fontId="10" fillId="0" borderId="31" xfId="0" applyNumberFormat="1" applyFont="1" applyFill="1" applyBorder="1" applyAlignment="1">
      <alignment horizontal="right"/>
    </xf>
    <xf numFmtId="0" fontId="12" fillId="0" borderId="29" xfId="0" applyFont="1" applyFill="1" applyBorder="1" applyAlignment="1">
      <alignment horizontal="center"/>
    </xf>
    <xf numFmtId="0" fontId="10" fillId="34" borderId="27" xfId="0" applyFont="1" applyFill="1" applyBorder="1" applyAlignment="1">
      <alignment horizontal="left" shrinkToFit="1"/>
    </xf>
    <xf numFmtId="0" fontId="10" fillId="34" borderId="28" xfId="0" applyFont="1" applyFill="1" applyBorder="1" applyAlignment="1">
      <alignment horizontal="center"/>
    </xf>
    <xf numFmtId="0" fontId="10" fillId="34" borderId="78" xfId="0" applyFont="1" applyFill="1" applyBorder="1" applyAlignment="1">
      <alignment horizontal="right"/>
    </xf>
    <xf numFmtId="0" fontId="11" fillId="34" borderId="78" xfId="0" applyFont="1" applyFill="1" applyBorder="1" applyAlignment="1">
      <alignment horizontal="right"/>
    </xf>
    <xf numFmtId="0" fontId="10" fillId="34" borderId="29" xfId="0" applyFont="1" applyFill="1" applyBorder="1" applyAlignment="1">
      <alignment horizontal="center"/>
    </xf>
    <xf numFmtId="0" fontId="10" fillId="34" borderId="30" xfId="0" applyFont="1" applyFill="1" applyBorder="1" applyAlignment="1">
      <alignment horizontal="left" shrinkToFit="1"/>
    </xf>
    <xf numFmtId="0" fontId="10" fillId="34" borderId="31" xfId="0" applyFont="1" applyFill="1" applyBorder="1" applyAlignment="1">
      <alignment horizontal="right"/>
    </xf>
    <xf numFmtId="0" fontId="10" fillId="34" borderId="77" xfId="0" applyFont="1" applyFill="1" applyBorder="1" applyAlignment="1">
      <alignment horizontal="right"/>
    </xf>
    <xf numFmtId="0" fontId="10" fillId="34" borderId="31" xfId="0" applyFont="1" applyFill="1" applyBorder="1" applyAlignment="1">
      <alignment/>
    </xf>
    <xf numFmtId="0" fontId="10" fillId="0" borderId="31" xfId="0" applyFont="1" applyFill="1" applyBorder="1" applyAlignment="1">
      <alignment/>
    </xf>
    <xf numFmtId="183" fontId="10" fillId="34" borderId="34" xfId="0" applyNumberFormat="1" applyFont="1" applyFill="1" applyBorder="1" applyAlignment="1">
      <alignment horizontal="right"/>
    </xf>
    <xf numFmtId="183" fontId="10" fillId="0" borderId="34" xfId="0" applyNumberFormat="1" applyFont="1" applyFill="1" applyBorder="1" applyAlignment="1">
      <alignment horizontal="right"/>
    </xf>
    <xf numFmtId="0" fontId="10" fillId="34" borderId="79" xfId="0" applyFont="1" applyFill="1" applyBorder="1" applyAlignment="1">
      <alignment horizontal="left" shrinkToFit="1"/>
    </xf>
    <xf numFmtId="0" fontId="10" fillId="34" borderId="80" xfId="0" applyFont="1" applyFill="1" applyBorder="1" applyAlignment="1">
      <alignment horizontal="right"/>
    </xf>
    <xf numFmtId="183" fontId="10" fillId="34" borderId="32" xfId="0" applyNumberFormat="1" applyFont="1" applyFill="1" applyBorder="1" applyAlignment="1">
      <alignment horizontal="right"/>
    </xf>
    <xf numFmtId="0" fontId="10" fillId="0" borderId="79" xfId="0" applyFont="1" applyFill="1" applyBorder="1" applyAlignment="1">
      <alignment horizontal="left" shrinkToFit="1"/>
    </xf>
    <xf numFmtId="0" fontId="10" fillId="0" borderId="80" xfId="0" applyFont="1" applyFill="1" applyBorder="1" applyAlignment="1">
      <alignment horizontal="right"/>
    </xf>
    <xf numFmtId="183" fontId="10" fillId="0" borderId="80" xfId="0" applyNumberFormat="1" applyFont="1" applyFill="1" applyBorder="1" applyAlignment="1">
      <alignment horizontal="right"/>
    </xf>
    <xf numFmtId="0" fontId="10" fillId="34" borderId="37" xfId="0" applyFont="1" applyFill="1" applyBorder="1" applyAlignment="1">
      <alignment horizontal="left" shrinkToFit="1"/>
    </xf>
    <xf numFmtId="0" fontId="10" fillId="34" borderId="38" xfId="0" applyFont="1" applyFill="1" applyBorder="1" applyAlignment="1">
      <alignment horizontal="center"/>
    </xf>
    <xf numFmtId="0" fontId="11" fillId="34" borderId="81" xfId="0" applyFont="1" applyFill="1" applyBorder="1" applyAlignment="1">
      <alignment horizontal="right"/>
    </xf>
    <xf numFmtId="0" fontId="11" fillId="34" borderId="82" xfId="0" applyFont="1" applyFill="1" applyBorder="1" applyAlignment="1">
      <alignment horizontal="right"/>
    </xf>
    <xf numFmtId="0" fontId="10" fillId="34" borderId="82" xfId="0" applyFont="1" applyFill="1" applyBorder="1" applyAlignment="1">
      <alignment horizontal="right"/>
    </xf>
    <xf numFmtId="0" fontId="10" fillId="34" borderId="39" xfId="0" applyFont="1" applyFill="1" applyBorder="1" applyAlignment="1">
      <alignment horizontal="center"/>
    </xf>
    <xf numFmtId="0" fontId="10" fillId="34" borderId="83" xfId="0" applyFont="1" applyFill="1" applyBorder="1" applyAlignment="1">
      <alignment horizontal="left" shrinkToFit="1"/>
    </xf>
    <xf numFmtId="0" fontId="10" fillId="34" borderId="84" xfId="0" applyFont="1" applyFill="1" applyBorder="1" applyAlignment="1">
      <alignment/>
    </xf>
    <xf numFmtId="183" fontId="10" fillId="34" borderId="84" xfId="0" applyNumberFormat="1" applyFont="1" applyFill="1" applyBorder="1" applyAlignment="1">
      <alignment horizontal="right"/>
    </xf>
    <xf numFmtId="0" fontId="12" fillId="34" borderId="39" xfId="0" applyFont="1" applyFill="1" applyBorder="1" applyAlignment="1">
      <alignment horizontal="center"/>
    </xf>
    <xf numFmtId="0" fontId="6" fillId="33" borderId="20" xfId="0" applyFont="1" applyFill="1" applyBorder="1" applyAlignment="1">
      <alignment horizontal="center"/>
    </xf>
    <xf numFmtId="0" fontId="6" fillId="33" borderId="45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 vertical="center"/>
    </xf>
    <xf numFmtId="0" fontId="4" fillId="0" borderId="67" xfId="0" applyFont="1" applyFill="1" applyBorder="1" applyAlignment="1">
      <alignment horizontal="center" vertical="center"/>
    </xf>
    <xf numFmtId="183" fontId="4" fillId="0" borderId="67" xfId="0" applyNumberFormat="1" applyFont="1" applyFill="1" applyBorder="1" applyAlignment="1">
      <alignment horizontal="center" vertical="center"/>
    </xf>
    <xf numFmtId="0" fontId="14" fillId="0" borderId="43" xfId="0" applyFont="1" applyFill="1" applyBorder="1" applyAlignment="1">
      <alignment vertical="center" shrinkToFit="1"/>
    </xf>
    <xf numFmtId="0" fontId="14" fillId="0" borderId="41" xfId="0" applyFont="1" applyFill="1" applyBorder="1" applyAlignment="1">
      <alignment vertical="center" shrinkToFit="1"/>
    </xf>
    <xf numFmtId="0" fontId="14" fillId="0" borderId="44" xfId="0" applyFont="1" applyFill="1" applyBorder="1" applyAlignment="1">
      <alignment vertical="center" shrinkToFit="1"/>
    </xf>
    <xf numFmtId="0" fontId="8" fillId="0" borderId="34" xfId="0" applyFont="1" applyFill="1" applyBorder="1" applyAlignment="1">
      <alignment horizontal="right"/>
    </xf>
    <xf numFmtId="0" fontId="8" fillId="34" borderId="34" xfId="0" applyFont="1" applyFill="1" applyBorder="1" applyAlignment="1">
      <alignment horizontal="right"/>
    </xf>
    <xf numFmtId="0" fontId="4" fillId="34" borderId="32" xfId="0" applyFont="1" applyFill="1" applyBorder="1" applyAlignment="1" quotePrefix="1">
      <alignment horizontal="center"/>
    </xf>
    <xf numFmtId="0" fontId="8" fillId="0" borderId="34" xfId="0" applyFont="1" applyFill="1" applyBorder="1" applyAlignment="1">
      <alignment horizontal="right"/>
    </xf>
    <xf numFmtId="0" fontId="8" fillId="0" borderId="48" xfId="0" applyFont="1" applyFill="1" applyBorder="1" applyAlignment="1">
      <alignment horizontal="right"/>
    </xf>
    <xf numFmtId="0" fontId="8" fillId="34" borderId="34" xfId="0" applyFont="1" applyFill="1" applyBorder="1" applyAlignment="1">
      <alignment horizontal="right"/>
    </xf>
    <xf numFmtId="181" fontId="4" fillId="0" borderId="73" xfId="0" applyNumberFormat="1" applyFont="1" applyFill="1" applyBorder="1" applyAlignment="1">
      <alignment horizontal="center" shrinkToFit="1"/>
    </xf>
    <xf numFmtId="0" fontId="0" fillId="0" borderId="0" xfId="0" applyFont="1" applyFill="1" applyBorder="1" applyAlignment="1">
      <alignment horizontal="left"/>
    </xf>
    <xf numFmtId="0" fontId="0" fillId="0" borderId="21" xfId="0" applyFont="1" applyFill="1" applyBorder="1" applyAlignment="1">
      <alignment vertical="center"/>
    </xf>
    <xf numFmtId="181" fontId="4" fillId="0" borderId="11" xfId="0" applyNumberFormat="1" applyFont="1" applyFill="1" applyBorder="1" applyAlignment="1">
      <alignment/>
    </xf>
    <xf numFmtId="181" fontId="4" fillId="0" borderId="0" xfId="0" applyNumberFormat="1" applyFont="1" applyFill="1" applyBorder="1" applyAlignment="1">
      <alignment horizontal="left" vertical="center"/>
    </xf>
    <xf numFmtId="181" fontId="4" fillId="0" borderId="21" xfId="0" applyNumberFormat="1" applyFont="1" applyFill="1" applyBorder="1" applyAlignment="1">
      <alignment horizontal="left" vertical="center"/>
    </xf>
    <xf numFmtId="181" fontId="4" fillId="0" borderId="21" xfId="0" applyNumberFormat="1" applyFont="1" applyFill="1" applyBorder="1" applyAlignment="1">
      <alignment horizontal="center" wrapText="1"/>
    </xf>
    <xf numFmtId="181" fontId="4" fillId="34" borderId="34" xfId="0" applyNumberFormat="1" applyFont="1" applyFill="1" applyBorder="1" applyAlignment="1">
      <alignment horizontal="right"/>
    </xf>
    <xf numFmtId="181" fontId="4" fillId="0" borderId="34" xfId="0" applyNumberFormat="1" applyFont="1" applyFill="1" applyBorder="1" applyAlignment="1">
      <alignment horizontal="right"/>
    </xf>
    <xf numFmtId="181" fontId="4" fillId="0" borderId="73" xfId="0" applyNumberFormat="1" applyFont="1" applyFill="1" applyBorder="1" applyAlignment="1">
      <alignment horizontal="center" wrapText="1"/>
    </xf>
    <xf numFmtId="181" fontId="4" fillId="0" borderId="62" xfId="0" applyNumberFormat="1" applyFont="1" applyFill="1" applyBorder="1" applyAlignment="1">
      <alignment horizontal="center" shrinkToFit="1"/>
    </xf>
    <xf numFmtId="181" fontId="4" fillId="0" borderId="41" xfId="0" applyNumberFormat="1" applyFont="1" applyFill="1" applyBorder="1" applyAlignment="1">
      <alignment horizontal="left" vertical="center"/>
    </xf>
    <xf numFmtId="0" fontId="8" fillId="34" borderId="48" xfId="0" applyFont="1" applyFill="1" applyBorder="1" applyAlignment="1">
      <alignment horizontal="right"/>
    </xf>
    <xf numFmtId="181" fontId="4" fillId="0" borderId="52" xfId="0" applyNumberFormat="1" applyFont="1" applyFill="1" applyBorder="1" applyAlignment="1">
      <alignment/>
    </xf>
    <xf numFmtId="181" fontId="4" fillId="0" borderId="49" xfId="0" applyNumberFormat="1" applyFont="1" applyFill="1" applyBorder="1" applyAlignment="1">
      <alignment horizontal="center"/>
    </xf>
    <xf numFmtId="181" fontId="4" fillId="0" borderId="49" xfId="0" applyNumberFormat="1" applyFont="1" applyFill="1" applyBorder="1" applyAlignment="1">
      <alignment horizontal="left" vertical="center"/>
    </xf>
    <xf numFmtId="181" fontId="4" fillId="0" borderId="85" xfId="0" applyNumberFormat="1" applyFont="1" applyFill="1" applyBorder="1" applyAlignment="1">
      <alignment horizontal="left" vertical="center"/>
    </xf>
    <xf numFmtId="181" fontId="4" fillId="0" borderId="86" xfId="0" applyNumberFormat="1" applyFont="1" applyFill="1" applyBorder="1" applyAlignment="1">
      <alignment horizontal="center" shrinkToFit="1"/>
    </xf>
    <xf numFmtId="181" fontId="4" fillId="0" borderId="87" xfId="0" applyNumberFormat="1" applyFont="1" applyFill="1" applyBorder="1" applyAlignment="1">
      <alignment horizontal="center" shrinkToFit="1"/>
    </xf>
    <xf numFmtId="181" fontId="4" fillId="0" borderId="88" xfId="0" applyNumberFormat="1" applyFont="1" applyFill="1" applyBorder="1" applyAlignment="1">
      <alignment horizontal="center" wrapText="1"/>
    </xf>
    <xf numFmtId="181" fontId="4" fillId="34" borderId="89" xfId="0" applyNumberFormat="1" applyFont="1" applyFill="1" applyBorder="1" applyAlignment="1">
      <alignment horizontal="right"/>
    </xf>
    <xf numFmtId="181" fontId="4" fillId="0" borderId="89" xfId="0" applyNumberFormat="1" applyFont="1" applyFill="1" applyBorder="1" applyAlignment="1">
      <alignment horizontal="right"/>
    </xf>
    <xf numFmtId="181" fontId="4" fillId="0" borderId="87" xfId="0" applyNumberFormat="1" applyFont="1" applyFill="1" applyBorder="1" applyAlignment="1">
      <alignment horizontal="center" wrapText="1"/>
    </xf>
    <xf numFmtId="181" fontId="4" fillId="0" borderId="88" xfId="0" applyNumberFormat="1" applyFont="1" applyFill="1" applyBorder="1" applyAlignment="1">
      <alignment horizontal="center" shrinkToFit="1"/>
    </xf>
    <xf numFmtId="181" fontId="4" fillId="0" borderId="50" xfId="0" applyNumberFormat="1" applyFont="1" applyFill="1" applyBorder="1" applyAlignment="1">
      <alignment horizontal="left" vertical="center"/>
    </xf>
    <xf numFmtId="0" fontId="4" fillId="0" borderId="73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left" vertical="center"/>
    </xf>
    <xf numFmtId="0" fontId="15" fillId="0" borderId="11" xfId="0" applyFont="1" applyFill="1" applyBorder="1" applyAlignment="1">
      <alignment horizontal="left" vertical="center"/>
    </xf>
    <xf numFmtId="0" fontId="8" fillId="0" borderId="18" xfId="0" applyFont="1" applyFill="1" applyBorder="1" applyAlignment="1">
      <alignment horizontal="left" vertical="center"/>
    </xf>
    <xf numFmtId="0" fontId="8" fillId="0" borderId="19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left" vertical="center"/>
    </xf>
    <xf numFmtId="0" fontId="8" fillId="0" borderId="17" xfId="0" applyFont="1" applyFill="1" applyBorder="1" applyAlignment="1">
      <alignment horizontal="left" vertical="center"/>
    </xf>
    <xf numFmtId="0" fontId="4" fillId="0" borderId="0" xfId="0" applyFont="1" applyAlignment="1">
      <alignment/>
    </xf>
    <xf numFmtId="181" fontId="4" fillId="0" borderId="21" xfId="0" applyNumberFormat="1" applyFont="1" applyFill="1" applyBorder="1" applyAlignment="1">
      <alignment horizontal="center" vertical="center"/>
    </xf>
    <xf numFmtId="183" fontId="4" fillId="0" borderId="90" xfId="0" applyNumberFormat="1" applyFont="1" applyFill="1" applyBorder="1" applyAlignment="1">
      <alignment horizontal="center"/>
    </xf>
    <xf numFmtId="0" fontId="4" fillId="0" borderId="67" xfId="0" applyFont="1" applyFill="1" applyBorder="1" applyAlignment="1">
      <alignment horizontal="center"/>
    </xf>
    <xf numFmtId="183" fontId="4" fillId="0" borderId="91" xfId="0" applyNumberFormat="1" applyFont="1" applyFill="1" applyBorder="1" applyAlignment="1">
      <alignment horizontal="center"/>
    </xf>
    <xf numFmtId="0" fontId="4" fillId="0" borderId="62" xfId="0" applyFont="1" applyFill="1" applyBorder="1" applyAlignment="1">
      <alignment horizontal="center"/>
    </xf>
    <xf numFmtId="0" fontId="4" fillId="0" borderId="92" xfId="0" applyFont="1" applyFill="1" applyBorder="1" applyAlignment="1">
      <alignment horizontal="center"/>
    </xf>
    <xf numFmtId="0" fontId="10" fillId="34" borderId="93" xfId="0" applyFont="1" applyFill="1" applyBorder="1" applyAlignment="1">
      <alignment horizontal="center"/>
    </xf>
    <xf numFmtId="0" fontId="10" fillId="0" borderId="94" xfId="0" applyFont="1" applyFill="1" applyBorder="1" applyAlignment="1">
      <alignment horizontal="center"/>
    </xf>
    <xf numFmtId="0" fontId="10" fillId="34" borderId="94" xfId="0" applyFont="1" applyFill="1" applyBorder="1" applyAlignment="1">
      <alignment horizontal="center"/>
    </xf>
    <xf numFmtId="0" fontId="10" fillId="33" borderId="94" xfId="0" applyFont="1" applyFill="1" applyBorder="1" applyAlignment="1">
      <alignment horizontal="center"/>
    </xf>
    <xf numFmtId="0" fontId="10" fillId="34" borderId="95" xfId="0" applyFont="1" applyFill="1" applyBorder="1" applyAlignment="1">
      <alignment horizontal="center"/>
    </xf>
    <xf numFmtId="0" fontId="10" fillId="0" borderId="80" xfId="0" applyFont="1" applyFill="1" applyBorder="1" applyAlignment="1">
      <alignment/>
    </xf>
    <xf numFmtId="0" fontId="10" fillId="34" borderId="80" xfId="0" applyFont="1" applyFill="1" applyBorder="1" applyAlignment="1">
      <alignment/>
    </xf>
    <xf numFmtId="181" fontId="6" fillId="0" borderId="62" xfId="0" applyNumberFormat="1" applyFont="1" applyFill="1" applyBorder="1" applyAlignment="1">
      <alignment horizontal="center" vertical="center"/>
    </xf>
    <xf numFmtId="181" fontId="4" fillId="0" borderId="0" xfId="0" applyNumberFormat="1" applyFont="1" applyFill="1" applyBorder="1" applyAlignment="1">
      <alignment horizontal="left"/>
    </xf>
    <xf numFmtId="181" fontId="6" fillId="0" borderId="96" xfId="0" applyNumberFormat="1" applyFont="1" applyFill="1" applyBorder="1" applyAlignment="1">
      <alignment horizontal="center"/>
    </xf>
    <xf numFmtId="181" fontId="6" fillId="0" borderId="97" xfId="0" applyNumberFormat="1" applyFont="1" applyFill="1" applyBorder="1" applyAlignment="1">
      <alignment horizontal="center"/>
    </xf>
    <xf numFmtId="0" fontId="4" fillId="0" borderId="98" xfId="0" applyFont="1" applyFill="1" applyBorder="1" applyAlignment="1">
      <alignment horizontal="center"/>
    </xf>
    <xf numFmtId="0" fontId="8" fillId="33" borderId="27" xfId="0" applyFont="1" applyFill="1" applyBorder="1" applyAlignment="1">
      <alignment horizontal="right"/>
    </xf>
    <xf numFmtId="0" fontId="8" fillId="33" borderId="27" xfId="0" applyFont="1" applyFill="1" applyBorder="1" applyAlignment="1">
      <alignment horizontal="right"/>
    </xf>
    <xf numFmtId="0" fontId="8" fillId="33" borderId="37" xfId="0" applyFont="1" applyFill="1" applyBorder="1" applyAlignment="1">
      <alignment horizontal="right"/>
    </xf>
    <xf numFmtId="0" fontId="8" fillId="33" borderId="27" xfId="0" applyFont="1" applyFill="1" applyBorder="1" applyAlignment="1">
      <alignment horizontal="center"/>
    </xf>
    <xf numFmtId="0" fontId="8" fillId="33" borderId="27" xfId="0" applyFont="1" applyFill="1" applyBorder="1" applyAlignment="1" quotePrefix="1">
      <alignment horizontal="center"/>
    </xf>
    <xf numFmtId="0" fontId="8" fillId="33" borderId="27" xfId="0" applyFont="1" applyFill="1" applyBorder="1" applyAlignment="1">
      <alignment horizontal="center"/>
    </xf>
    <xf numFmtId="0" fontId="8" fillId="33" borderId="37" xfId="0" applyFont="1" applyFill="1" applyBorder="1" applyAlignment="1">
      <alignment horizontal="right"/>
    </xf>
    <xf numFmtId="0" fontId="8" fillId="33" borderId="27" xfId="0" applyFont="1" applyFill="1" applyBorder="1" applyAlignment="1" quotePrefix="1">
      <alignment horizontal="right"/>
    </xf>
    <xf numFmtId="0" fontId="0" fillId="0" borderId="0" xfId="0" applyFont="1" applyFill="1" applyBorder="1" applyAlignment="1">
      <alignment horizontal="left"/>
    </xf>
    <xf numFmtId="0" fontId="0" fillId="0" borderId="21" xfId="0" applyFont="1" applyFill="1" applyBorder="1" applyAlignment="1">
      <alignment vertical="center"/>
    </xf>
    <xf numFmtId="181" fontId="9" fillId="0" borderId="99" xfId="0" applyNumberFormat="1" applyFont="1" applyFill="1" applyBorder="1" applyAlignment="1">
      <alignment horizontal="center"/>
    </xf>
    <xf numFmtId="181" fontId="4" fillId="0" borderId="92" xfId="0" applyNumberFormat="1" applyFont="1" applyFill="1" applyBorder="1" applyAlignment="1">
      <alignment horizontal="center"/>
    </xf>
    <xf numFmtId="181" fontId="16" fillId="0" borderId="94" xfId="0" applyNumberFormat="1" applyFont="1" applyFill="1" applyBorder="1" applyAlignment="1">
      <alignment horizontal="center"/>
    </xf>
    <xf numFmtId="181" fontId="16" fillId="34" borderId="94" xfId="0" applyNumberFormat="1" applyFont="1" applyFill="1" applyBorder="1" applyAlignment="1">
      <alignment horizontal="center"/>
    </xf>
    <xf numFmtId="181" fontId="16" fillId="34" borderId="93" xfId="0" applyNumberFormat="1" applyFont="1" applyFill="1" applyBorder="1" applyAlignment="1">
      <alignment horizontal="center"/>
    </xf>
    <xf numFmtId="0" fontId="4" fillId="33" borderId="36" xfId="0" applyFont="1" applyFill="1" applyBorder="1" applyAlignment="1">
      <alignment horizontal="right"/>
    </xf>
    <xf numFmtId="0" fontId="4" fillId="33" borderId="27" xfId="0" applyFont="1" applyFill="1" applyBorder="1" applyAlignment="1">
      <alignment horizontal="right"/>
    </xf>
    <xf numFmtId="0" fontId="4" fillId="33" borderId="27" xfId="0" applyFont="1" applyFill="1" applyBorder="1" applyAlignment="1" quotePrefix="1">
      <alignment horizontal="right"/>
    </xf>
    <xf numFmtId="0" fontId="15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181" fontId="18" fillId="34" borderId="31" xfId="0" applyNumberFormat="1" applyFont="1" applyFill="1" applyBorder="1" applyAlignment="1">
      <alignment horizontal="center" shrinkToFit="1"/>
    </xf>
    <xf numFmtId="181" fontId="18" fillId="0" borderId="31" xfId="0" applyNumberFormat="1" applyFont="1" applyFill="1" applyBorder="1" applyAlignment="1">
      <alignment horizontal="center" shrinkToFit="1"/>
    </xf>
    <xf numFmtId="181" fontId="18" fillId="34" borderId="80" xfId="0" applyNumberFormat="1" applyFont="1" applyFill="1" applyBorder="1" applyAlignment="1">
      <alignment horizontal="center" shrinkToFit="1"/>
    </xf>
    <xf numFmtId="181" fontId="18" fillId="0" borderId="80" xfId="0" applyNumberFormat="1" applyFont="1" applyFill="1" applyBorder="1" applyAlignment="1">
      <alignment horizontal="center" shrinkToFit="1"/>
    </xf>
    <xf numFmtId="181" fontId="18" fillId="34" borderId="84" xfId="0" applyNumberFormat="1" applyFont="1" applyFill="1" applyBorder="1" applyAlignment="1">
      <alignment horizontal="center" shrinkToFit="1"/>
    </xf>
    <xf numFmtId="181" fontId="19" fillId="0" borderId="31" xfId="0" applyNumberFormat="1" applyFont="1" applyFill="1" applyBorder="1" applyAlignment="1">
      <alignment horizontal="center" shrinkToFit="1"/>
    </xf>
    <xf numFmtId="181" fontId="19" fillId="34" borderId="31" xfId="0" applyNumberFormat="1" applyFont="1" applyFill="1" applyBorder="1" applyAlignment="1">
      <alignment horizontal="center" shrinkToFit="1"/>
    </xf>
    <xf numFmtId="181" fontId="19" fillId="0" borderId="80" xfId="0" applyNumberFormat="1" applyFont="1" applyFill="1" applyBorder="1" applyAlignment="1">
      <alignment horizontal="center" shrinkToFit="1"/>
    </xf>
    <xf numFmtId="181" fontId="19" fillId="34" borderId="80" xfId="0" applyNumberFormat="1" applyFont="1" applyFill="1" applyBorder="1" applyAlignment="1">
      <alignment horizontal="center" shrinkToFit="1"/>
    </xf>
    <xf numFmtId="0" fontId="8" fillId="33" borderId="32" xfId="0" applyFont="1" applyFill="1" applyBorder="1" applyAlignment="1">
      <alignment horizontal="right"/>
    </xf>
    <xf numFmtId="0" fontId="4" fillId="0" borderId="3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 shrinkToFit="1"/>
    </xf>
    <xf numFmtId="0" fontId="4" fillId="0" borderId="100" xfId="0" applyFont="1" applyFill="1" applyBorder="1" applyAlignment="1">
      <alignment horizontal="left" shrinkToFit="1"/>
    </xf>
    <xf numFmtId="0" fontId="7" fillId="0" borderId="12" xfId="0" applyFont="1" applyFill="1" applyBorder="1" applyAlignment="1">
      <alignment horizontal="center" shrinkToFit="1"/>
    </xf>
    <xf numFmtId="0" fontId="5" fillId="0" borderId="10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181" fontId="4" fillId="0" borderId="11" xfId="0" applyNumberFormat="1" applyFont="1" applyFill="1" applyBorder="1" applyAlignment="1">
      <alignment horizontal="left" vertical="center"/>
    </xf>
    <xf numFmtId="181" fontId="4" fillId="0" borderId="52" xfId="0" applyNumberFormat="1" applyFont="1" applyFill="1" applyBorder="1" applyAlignment="1">
      <alignment horizontal="left" vertical="center"/>
    </xf>
    <xf numFmtId="0" fontId="4" fillId="0" borderId="101" xfId="0" applyFont="1" applyFill="1" applyBorder="1" applyAlignment="1">
      <alignment horizontal="left" shrinkToFit="1"/>
    </xf>
    <xf numFmtId="0" fontId="4" fillId="0" borderId="102" xfId="0" applyFont="1" applyFill="1" applyBorder="1" applyAlignment="1">
      <alignment horizontal="center" shrinkToFit="1"/>
    </xf>
    <xf numFmtId="0" fontId="4" fillId="0" borderId="101" xfId="0" applyFont="1" applyFill="1" applyBorder="1" applyAlignment="1">
      <alignment horizontal="center" shrinkToFit="1"/>
    </xf>
    <xf numFmtId="0" fontId="4" fillId="0" borderId="103" xfId="0" applyFont="1" applyFill="1" applyBorder="1" applyAlignment="1">
      <alignment horizontal="center" shrinkToFit="1"/>
    </xf>
    <xf numFmtId="0" fontId="4" fillId="34" borderId="104" xfId="0" applyFont="1" applyFill="1" applyBorder="1" applyAlignment="1">
      <alignment horizontal="left" shrinkToFit="1"/>
    </xf>
    <xf numFmtId="0" fontId="4" fillId="0" borderId="105" xfId="0" applyFont="1" applyFill="1" applyBorder="1" applyAlignment="1">
      <alignment horizontal="left" shrinkToFit="1"/>
    </xf>
    <xf numFmtId="0" fontId="4" fillId="34" borderId="105" xfId="0" applyFont="1" applyFill="1" applyBorder="1" applyAlignment="1">
      <alignment horizontal="left" shrinkToFit="1"/>
    </xf>
    <xf numFmtId="0" fontId="4" fillId="0" borderId="106" xfId="0" applyFont="1" applyFill="1" applyBorder="1" applyAlignment="1">
      <alignment horizontal="left" shrinkToFit="1"/>
    </xf>
    <xf numFmtId="0" fontId="4" fillId="34" borderId="106" xfId="0" applyFont="1" applyFill="1" applyBorder="1" applyAlignment="1">
      <alignment horizontal="left" shrinkToFit="1"/>
    </xf>
    <xf numFmtId="0" fontId="4" fillId="0" borderId="104" xfId="0" applyFont="1" applyFill="1" applyBorder="1" applyAlignment="1">
      <alignment horizontal="center" shrinkToFit="1"/>
    </xf>
    <xf numFmtId="0" fontId="4" fillId="0" borderId="107" xfId="0" applyFont="1" applyFill="1" applyBorder="1" applyAlignment="1">
      <alignment horizontal="left" shrinkToFit="1"/>
    </xf>
    <xf numFmtId="0" fontId="4" fillId="0" borderId="108" xfId="0" applyFont="1" applyFill="1" applyBorder="1" applyAlignment="1">
      <alignment horizontal="left" shrinkToFit="1"/>
    </xf>
    <xf numFmtId="181" fontId="20" fillId="0" borderId="21" xfId="0" applyNumberFormat="1" applyFont="1" applyFill="1" applyBorder="1" applyAlignment="1">
      <alignment horizontal="left" vertical="center"/>
    </xf>
    <xf numFmtId="181" fontId="16" fillId="0" borderId="94" xfId="0" applyNumberFormat="1" applyFont="1" applyFill="1" applyBorder="1" applyAlignment="1">
      <alignment horizontal="center"/>
    </xf>
    <xf numFmtId="181" fontId="16" fillId="34" borderId="94" xfId="0" applyNumberFormat="1" applyFont="1" applyFill="1" applyBorder="1" applyAlignment="1">
      <alignment horizontal="center"/>
    </xf>
    <xf numFmtId="181" fontId="16" fillId="34" borderId="109" xfId="0" applyNumberFormat="1" applyFont="1" applyFill="1" applyBorder="1" applyAlignment="1">
      <alignment horizontal="center"/>
    </xf>
    <xf numFmtId="181" fontId="4" fillId="0" borderId="110" xfId="0" applyNumberFormat="1" applyFont="1" applyFill="1" applyBorder="1" applyAlignment="1">
      <alignment horizontal="center"/>
    </xf>
    <xf numFmtId="181" fontId="9" fillId="0" borderId="111" xfId="0" applyNumberFormat="1" applyFont="1" applyFill="1" applyBorder="1" applyAlignment="1">
      <alignment horizontal="center"/>
    </xf>
    <xf numFmtId="181" fontId="10" fillId="0" borderId="112" xfId="0" applyNumberFormat="1" applyFont="1" applyFill="1" applyBorder="1" applyAlignment="1">
      <alignment horizontal="center"/>
    </xf>
    <xf numFmtId="181" fontId="10" fillId="34" borderId="112" xfId="0" applyNumberFormat="1" applyFont="1" applyFill="1" applyBorder="1" applyAlignment="1">
      <alignment horizontal="center"/>
    </xf>
    <xf numFmtId="181" fontId="4" fillId="0" borderId="113" xfId="0" applyNumberFormat="1" applyFont="1" applyFill="1" applyBorder="1" applyAlignment="1">
      <alignment horizontal="center"/>
    </xf>
    <xf numFmtId="0" fontId="4" fillId="0" borderId="110" xfId="0" applyFont="1" applyFill="1" applyBorder="1" applyAlignment="1">
      <alignment horizontal="center"/>
    </xf>
    <xf numFmtId="181" fontId="4" fillId="0" borderId="58" xfId="0" applyNumberFormat="1" applyFont="1" applyFill="1" applyBorder="1" applyAlignment="1">
      <alignment horizontal="center"/>
    </xf>
    <xf numFmtId="181" fontId="17" fillId="0" borderId="67" xfId="0" applyNumberFormat="1" applyFont="1" applyFill="1" applyBorder="1" applyAlignment="1">
      <alignment horizontal="center"/>
    </xf>
    <xf numFmtId="181" fontId="18" fillId="34" borderId="114" xfId="0" applyNumberFormat="1" applyFont="1" applyFill="1" applyBorder="1" applyAlignment="1">
      <alignment horizontal="center" shrinkToFit="1"/>
    </xf>
    <xf numFmtId="0" fontId="10" fillId="34" borderId="114" xfId="0" applyFont="1" applyFill="1" applyBorder="1" applyAlignment="1">
      <alignment horizontal="right"/>
    </xf>
    <xf numFmtId="0" fontId="8" fillId="34" borderId="54" xfId="0" applyFont="1" applyFill="1" applyBorder="1" applyAlignment="1">
      <alignment horizontal="center"/>
    </xf>
    <xf numFmtId="0" fontId="8" fillId="0" borderId="32" xfId="0" applyFont="1" applyFill="1" applyBorder="1" applyAlignment="1">
      <alignment horizontal="right"/>
    </xf>
    <xf numFmtId="0" fontId="8" fillId="0" borderId="29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right"/>
    </xf>
    <xf numFmtId="0" fontId="4" fillId="0" borderId="23" xfId="0" applyFont="1" applyFill="1" applyBorder="1" applyAlignment="1">
      <alignment horizontal="right"/>
    </xf>
    <xf numFmtId="0" fontId="4" fillId="0" borderId="69" xfId="0" applyFont="1" applyFill="1" applyBorder="1" applyAlignment="1">
      <alignment horizontal="right"/>
    </xf>
    <xf numFmtId="0" fontId="4" fillId="0" borderId="91" xfId="0" applyFont="1" applyFill="1" applyBorder="1" applyAlignment="1">
      <alignment horizontal="center"/>
    </xf>
    <xf numFmtId="0" fontId="4" fillId="0" borderId="54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left" shrinkToFit="1"/>
    </xf>
    <xf numFmtId="0" fontId="4" fillId="0" borderId="70" xfId="0" applyFont="1" applyFill="1" applyBorder="1" applyAlignment="1">
      <alignment horizontal="right"/>
    </xf>
    <xf numFmtId="181" fontId="4" fillId="0" borderId="23" xfId="0" applyNumberFormat="1" applyFont="1" applyFill="1" applyBorder="1" applyAlignment="1">
      <alignment horizontal="right"/>
    </xf>
    <xf numFmtId="181" fontId="4" fillId="0" borderId="115" xfId="0" applyNumberFormat="1" applyFont="1" applyFill="1" applyBorder="1" applyAlignment="1">
      <alignment horizontal="right"/>
    </xf>
    <xf numFmtId="0" fontId="4" fillId="34" borderId="37" xfId="0" applyFont="1" applyFill="1" applyBorder="1" applyAlignment="1" quotePrefix="1">
      <alignment horizontal="center"/>
    </xf>
    <xf numFmtId="0" fontId="4" fillId="34" borderId="116" xfId="0" applyFont="1" applyFill="1" applyBorder="1" applyAlignment="1">
      <alignment horizontal="right"/>
    </xf>
    <xf numFmtId="181" fontId="4" fillId="34" borderId="48" xfId="0" applyNumberFormat="1" applyFont="1" applyFill="1" applyBorder="1" applyAlignment="1">
      <alignment horizontal="right"/>
    </xf>
    <xf numFmtId="181" fontId="4" fillId="34" borderId="117" xfId="0" applyNumberFormat="1" applyFont="1" applyFill="1" applyBorder="1" applyAlignment="1">
      <alignment horizontal="right"/>
    </xf>
    <xf numFmtId="0" fontId="4" fillId="33" borderId="24" xfId="0" applyFont="1" applyFill="1" applyBorder="1" applyAlignment="1" quotePrefix="1">
      <alignment horizontal="center"/>
    </xf>
    <xf numFmtId="0" fontId="4" fillId="33" borderId="32" xfId="0" applyFont="1" applyFill="1" applyBorder="1" applyAlignment="1">
      <alignment horizontal="right"/>
    </xf>
    <xf numFmtId="0" fontId="0" fillId="0" borderId="49" xfId="0" applyFont="1" applyFill="1" applyBorder="1" applyAlignment="1">
      <alignment horizontal="left"/>
    </xf>
    <xf numFmtId="0" fontId="0" fillId="0" borderId="85" xfId="0" applyFont="1" applyFill="1" applyBorder="1" applyAlignment="1">
      <alignment horizontal="center" vertical="center"/>
    </xf>
    <xf numFmtId="0" fontId="10" fillId="0" borderId="37" xfId="0" applyFont="1" applyFill="1" applyBorder="1" applyAlignment="1">
      <alignment horizontal="left" shrinkToFit="1"/>
    </xf>
    <xf numFmtId="0" fontId="10" fillId="0" borderId="38" xfId="0" applyFont="1" applyFill="1" applyBorder="1" applyAlignment="1">
      <alignment horizontal="center"/>
    </xf>
    <xf numFmtId="0" fontId="10" fillId="0" borderId="82" xfId="0" applyFont="1" applyFill="1" applyBorder="1" applyAlignment="1">
      <alignment horizontal="right"/>
    </xf>
    <xf numFmtId="0" fontId="10" fillId="0" borderId="39" xfId="0" applyFont="1" applyFill="1" applyBorder="1" applyAlignment="1">
      <alignment horizontal="center"/>
    </xf>
    <xf numFmtId="0" fontId="10" fillId="0" borderId="40" xfId="0" applyFont="1" applyFill="1" applyBorder="1" applyAlignment="1">
      <alignment horizontal="left" shrinkToFit="1"/>
    </xf>
    <xf numFmtId="0" fontId="10" fillId="0" borderId="116" xfId="0" applyFont="1" applyFill="1" applyBorder="1" applyAlignment="1">
      <alignment horizontal="right"/>
    </xf>
    <xf numFmtId="183" fontId="10" fillId="0" borderId="116" xfId="0" applyNumberFormat="1" applyFont="1" applyFill="1" applyBorder="1" applyAlignment="1">
      <alignment horizontal="right"/>
    </xf>
    <xf numFmtId="181" fontId="18" fillId="0" borderId="116" xfId="0" applyNumberFormat="1" applyFont="1" applyFill="1" applyBorder="1" applyAlignment="1">
      <alignment horizontal="center" shrinkToFit="1"/>
    </xf>
    <xf numFmtId="0" fontId="10" fillId="0" borderId="95" xfId="0" applyFont="1" applyFill="1" applyBorder="1" applyAlignment="1">
      <alignment horizontal="center"/>
    </xf>
    <xf numFmtId="0" fontId="10" fillId="0" borderId="84" xfId="0" applyFont="1" applyFill="1" applyBorder="1" applyAlignment="1">
      <alignment horizontal="right"/>
    </xf>
    <xf numFmtId="181" fontId="18" fillId="0" borderId="84" xfId="0" applyNumberFormat="1" applyFont="1" applyFill="1" applyBorder="1" applyAlignment="1">
      <alignment horizontal="center" shrinkToFit="1"/>
    </xf>
    <xf numFmtId="181" fontId="16" fillId="0" borderId="109" xfId="0" applyNumberFormat="1" applyFont="1" applyFill="1" applyBorder="1" applyAlignment="1">
      <alignment horizontal="center"/>
    </xf>
    <xf numFmtId="0" fontId="12" fillId="0" borderId="39" xfId="0" applyFont="1" applyFill="1" applyBorder="1" applyAlignment="1">
      <alignment horizontal="center"/>
    </xf>
    <xf numFmtId="181" fontId="21" fillId="0" borderId="80" xfId="0" applyNumberFormat="1" applyFont="1" applyFill="1" applyBorder="1" applyAlignment="1">
      <alignment horizontal="center" shrinkToFit="1"/>
    </xf>
    <xf numFmtId="0" fontId="10" fillId="34" borderId="70" xfId="0" applyFont="1" applyFill="1" applyBorder="1" applyAlignment="1">
      <alignment horizontal="right"/>
    </xf>
    <xf numFmtId="183" fontId="10" fillId="34" borderId="70" xfId="0" applyNumberFormat="1" applyFont="1" applyFill="1" applyBorder="1" applyAlignment="1">
      <alignment horizontal="right"/>
    </xf>
    <xf numFmtId="181" fontId="18" fillId="34" borderId="70" xfId="0" applyNumberFormat="1" applyFont="1" applyFill="1" applyBorder="1" applyAlignment="1">
      <alignment horizontal="center" shrinkToFit="1"/>
    </xf>
    <xf numFmtId="0" fontId="12" fillId="34" borderId="54" xfId="0" applyFont="1" applyFill="1" applyBorder="1" applyAlignment="1">
      <alignment horizontal="center"/>
    </xf>
    <xf numFmtId="0" fontId="22" fillId="33" borderId="20" xfId="0" applyFont="1" applyFill="1" applyBorder="1" applyAlignment="1">
      <alignment horizontal="center" wrapText="1"/>
    </xf>
    <xf numFmtId="0" fontId="23" fillId="33" borderId="20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/>
    </xf>
    <xf numFmtId="0" fontId="4" fillId="34" borderId="118" xfId="0" applyFont="1" applyFill="1" applyBorder="1" applyAlignment="1">
      <alignment horizontal="right"/>
    </xf>
    <xf numFmtId="0" fontId="4" fillId="0" borderId="79" xfId="0" applyFont="1" applyFill="1" applyBorder="1" applyAlignment="1" quotePrefix="1">
      <alignment horizontal="right"/>
    </xf>
    <xf numFmtId="0" fontId="4" fillId="34" borderId="79" xfId="0" applyFont="1" applyFill="1" applyBorder="1" applyAlignment="1">
      <alignment horizontal="right"/>
    </xf>
    <xf numFmtId="0" fontId="4" fillId="0" borderId="79" xfId="0" applyFont="1" applyFill="1" applyBorder="1" applyAlignment="1">
      <alignment horizontal="right"/>
    </xf>
    <xf numFmtId="0" fontId="8" fillId="34" borderId="79" xfId="0" applyFont="1" applyFill="1" applyBorder="1" applyAlignment="1">
      <alignment horizontal="right"/>
    </xf>
    <xf numFmtId="0" fontId="8" fillId="0" borderId="79" xfId="0" applyFont="1" applyFill="1" applyBorder="1" applyAlignment="1">
      <alignment horizontal="right"/>
    </xf>
    <xf numFmtId="0" fontId="4" fillId="34" borderId="83" xfId="0" applyFont="1" applyFill="1" applyBorder="1" applyAlignment="1">
      <alignment horizontal="right"/>
    </xf>
    <xf numFmtId="0" fontId="4" fillId="0" borderId="118" xfId="0" applyFont="1" applyFill="1" applyBorder="1" applyAlignment="1">
      <alignment horizontal="right"/>
    </xf>
    <xf numFmtId="0" fontId="4" fillId="0" borderId="83" xfId="0" applyFont="1" applyFill="1" applyBorder="1" applyAlignment="1">
      <alignment horizontal="right"/>
    </xf>
    <xf numFmtId="0" fontId="4" fillId="0" borderId="99" xfId="0" applyFont="1" applyFill="1" applyBorder="1" applyAlignment="1">
      <alignment horizontal="center"/>
    </xf>
    <xf numFmtId="0" fontId="11" fillId="34" borderId="94" xfId="0" applyFont="1" applyFill="1" applyBorder="1" applyAlignment="1">
      <alignment horizontal="right"/>
    </xf>
    <xf numFmtId="0" fontId="10" fillId="34" borderId="94" xfId="0" applyFont="1" applyFill="1" applyBorder="1" applyAlignment="1">
      <alignment horizontal="right"/>
    </xf>
    <xf numFmtId="0" fontId="10" fillId="0" borderId="94" xfId="0" applyFont="1" applyFill="1" applyBorder="1" applyAlignment="1">
      <alignment horizontal="right"/>
    </xf>
    <xf numFmtId="0" fontId="11" fillId="34" borderId="95" xfId="0" applyFont="1" applyFill="1" applyBorder="1" applyAlignment="1">
      <alignment horizontal="right"/>
    </xf>
    <xf numFmtId="0" fontId="4" fillId="0" borderId="119" xfId="0" applyFont="1" applyFill="1" applyBorder="1" applyAlignment="1">
      <alignment horizontal="center"/>
    </xf>
    <xf numFmtId="0" fontId="4" fillId="0" borderId="120" xfId="0" applyFont="1" applyFill="1" applyBorder="1" applyAlignment="1">
      <alignment horizontal="center"/>
    </xf>
    <xf numFmtId="0" fontId="10" fillId="0" borderId="121" xfId="0" applyFont="1" applyFill="1" applyBorder="1" applyAlignment="1">
      <alignment horizontal="right"/>
    </xf>
    <xf numFmtId="0" fontId="10" fillId="34" borderId="121" xfId="0" applyFont="1" applyFill="1" applyBorder="1" applyAlignment="1">
      <alignment horizontal="right"/>
    </xf>
    <xf numFmtId="0" fontId="11" fillId="0" borderId="121" xfId="0" applyFont="1" applyFill="1" applyBorder="1" applyAlignment="1">
      <alignment horizontal="right"/>
    </xf>
    <xf numFmtId="0" fontId="11" fillId="34" borderId="121" xfId="0" applyFont="1" applyFill="1" applyBorder="1" applyAlignment="1">
      <alignment horizontal="right"/>
    </xf>
    <xf numFmtId="0" fontId="11" fillId="0" borderId="122" xfId="0" applyFont="1" applyFill="1" applyBorder="1" applyAlignment="1">
      <alignment horizontal="right"/>
    </xf>
    <xf numFmtId="0" fontId="11" fillId="34" borderId="123" xfId="0" applyFont="1" applyFill="1" applyBorder="1" applyAlignment="1">
      <alignment horizontal="right"/>
    </xf>
    <xf numFmtId="0" fontId="11" fillId="34" borderId="122" xfId="0" applyFont="1" applyFill="1" applyBorder="1" applyAlignment="1">
      <alignment horizontal="right"/>
    </xf>
    <xf numFmtId="0" fontId="4" fillId="0" borderId="120" xfId="0" applyFont="1" applyFill="1" applyBorder="1" applyAlignment="1">
      <alignment horizontal="right"/>
    </xf>
    <xf numFmtId="0" fontId="4" fillId="0" borderId="124" xfId="0" applyFont="1" applyFill="1" applyBorder="1" applyAlignment="1">
      <alignment horizontal="center"/>
    </xf>
    <xf numFmtId="0" fontId="10" fillId="33" borderId="123" xfId="0" applyFont="1" applyFill="1" applyBorder="1" applyAlignment="1">
      <alignment horizontal="right"/>
    </xf>
    <xf numFmtId="0" fontId="10" fillId="33" borderId="121" xfId="0" applyFont="1" applyFill="1" applyBorder="1" applyAlignment="1">
      <alignment horizontal="right"/>
    </xf>
    <xf numFmtId="181" fontId="12" fillId="0" borderId="29" xfId="0" applyNumberFormat="1" applyFont="1" applyFill="1" applyBorder="1" applyAlignment="1">
      <alignment horizontal="center"/>
    </xf>
    <xf numFmtId="0" fontId="4" fillId="35" borderId="20" xfId="0" applyFont="1" applyFill="1" applyBorder="1" applyAlignment="1">
      <alignment/>
    </xf>
    <xf numFmtId="0" fontId="4" fillId="35" borderId="45" xfId="0" applyFont="1" applyFill="1" applyBorder="1" applyAlignment="1">
      <alignment wrapText="1"/>
    </xf>
    <xf numFmtId="0" fontId="6" fillId="35" borderId="12" xfId="0" applyFont="1" applyFill="1" applyBorder="1" applyAlignment="1">
      <alignment/>
    </xf>
    <xf numFmtId="0" fontId="6" fillId="35" borderId="20" xfId="0" applyFont="1" applyFill="1" applyBorder="1" applyAlignment="1">
      <alignment/>
    </xf>
    <xf numFmtId="0" fontId="12" fillId="35" borderId="125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181" fontId="12" fillId="34" borderId="29" xfId="0" applyNumberFormat="1" applyFont="1" applyFill="1" applyBorder="1" applyAlignment="1">
      <alignment horizontal="center"/>
    </xf>
    <xf numFmtId="181" fontId="24" fillId="0" borderId="112" xfId="0" applyNumberFormat="1" applyFont="1" applyFill="1" applyBorder="1" applyAlignment="1">
      <alignment horizontal="center"/>
    </xf>
    <xf numFmtId="181" fontId="18" fillId="0" borderId="112" xfId="0" applyNumberFormat="1" applyFont="1" applyFill="1" applyBorder="1" applyAlignment="1">
      <alignment horizontal="center"/>
    </xf>
    <xf numFmtId="181" fontId="19" fillId="34" borderId="84" xfId="0" applyNumberFormat="1" applyFont="1" applyFill="1" applyBorder="1" applyAlignment="1">
      <alignment horizontal="center" shrinkToFit="1"/>
    </xf>
    <xf numFmtId="181" fontId="18" fillId="34" borderId="112" xfId="0" applyNumberFormat="1" applyFont="1" applyFill="1" applyBorder="1" applyAlignment="1">
      <alignment horizontal="center"/>
    </xf>
    <xf numFmtId="0" fontId="10" fillId="34" borderId="126" xfId="0" applyFont="1" applyFill="1" applyBorder="1" applyAlignment="1">
      <alignment horizontal="right"/>
    </xf>
    <xf numFmtId="0" fontId="10" fillId="0" borderId="81" xfId="0" applyFont="1" applyFill="1" applyBorder="1" applyAlignment="1">
      <alignment horizontal="right"/>
    </xf>
    <xf numFmtId="0" fontId="10" fillId="34" borderId="93" xfId="0" applyFont="1" applyFill="1" applyBorder="1" applyAlignment="1">
      <alignment horizontal="right"/>
    </xf>
    <xf numFmtId="0" fontId="10" fillId="0" borderId="78" xfId="0" applyFont="1" applyFill="1" applyBorder="1" applyAlignment="1">
      <alignment horizontal="center"/>
    </xf>
    <xf numFmtId="0" fontId="10" fillId="0" borderId="95" xfId="0" applyFont="1" applyFill="1" applyBorder="1" applyAlignment="1">
      <alignment horizontal="right"/>
    </xf>
    <xf numFmtId="0" fontId="25" fillId="0" borderId="0" xfId="0" applyFont="1" applyAlignment="1">
      <alignment/>
    </xf>
    <xf numFmtId="0" fontId="25" fillId="0" borderId="0" xfId="0" applyFont="1" applyAlignment="1">
      <alignment horizontal="center"/>
    </xf>
    <xf numFmtId="0" fontId="25" fillId="0" borderId="0" xfId="0" applyFont="1" applyAlignment="1">
      <alignment horizontal="left"/>
    </xf>
    <xf numFmtId="0" fontId="25" fillId="0" borderId="0" xfId="0" applyFont="1" applyAlignment="1" quotePrefix="1">
      <alignment horizontal="center"/>
    </xf>
    <xf numFmtId="0" fontId="26" fillId="0" borderId="0" xfId="0" applyFont="1" applyAlignment="1">
      <alignment horizontal="center"/>
    </xf>
    <xf numFmtId="186" fontId="27" fillId="0" borderId="0" xfId="0" applyNumberFormat="1" applyFont="1" applyAlignment="1">
      <alignment/>
    </xf>
    <xf numFmtId="1" fontId="28" fillId="0" borderId="0" xfId="0" applyNumberFormat="1" applyFont="1" applyAlignment="1">
      <alignment horizontal="center"/>
    </xf>
    <xf numFmtId="186" fontId="64" fillId="0" borderId="0" xfId="0" applyNumberFormat="1" applyFont="1" applyAlignment="1">
      <alignment/>
    </xf>
    <xf numFmtId="0" fontId="25" fillId="0" borderId="0" xfId="0" applyFont="1" applyFill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/>
    </xf>
    <xf numFmtId="0" fontId="4" fillId="0" borderId="127" xfId="0" applyFont="1" applyFill="1" applyBorder="1" applyAlignment="1">
      <alignment horizontal="center" vertical="top" wrapText="1"/>
    </xf>
    <xf numFmtId="0" fontId="4" fillId="0" borderId="128" xfId="0" applyFont="1" applyFill="1" applyBorder="1" applyAlignment="1">
      <alignment horizontal="center" vertical="top" wrapText="1"/>
    </xf>
    <xf numFmtId="0" fontId="4" fillId="0" borderId="129" xfId="0" applyFont="1" applyFill="1" applyBorder="1" applyAlignment="1">
      <alignment horizontal="center" vertical="top" wrapText="1"/>
    </xf>
    <xf numFmtId="0" fontId="4" fillId="0" borderId="130" xfId="0" applyFont="1" applyFill="1" applyBorder="1" applyAlignment="1">
      <alignment horizontal="center" vertical="top" wrapText="1"/>
    </xf>
    <xf numFmtId="0" fontId="4" fillId="0" borderId="22" xfId="0" applyFont="1" applyFill="1" applyBorder="1" applyAlignment="1">
      <alignment horizontal="center" vertical="top" wrapText="1"/>
    </xf>
    <xf numFmtId="0" fontId="4" fillId="0" borderId="61" xfId="0" applyFont="1" applyFill="1" applyBorder="1" applyAlignment="1">
      <alignment horizontal="center" vertical="top" wrapText="1"/>
    </xf>
    <xf numFmtId="0" fontId="4" fillId="0" borderId="131" xfId="0" applyFont="1" applyFill="1" applyBorder="1" applyAlignment="1">
      <alignment horizontal="center" vertical="top" wrapText="1"/>
    </xf>
    <xf numFmtId="0" fontId="4" fillId="0" borderId="96" xfId="0" applyFont="1" applyFill="1" applyBorder="1" applyAlignment="1">
      <alignment horizontal="center" vertical="top" wrapText="1"/>
    </xf>
    <xf numFmtId="0" fontId="4" fillId="0" borderId="97" xfId="0" applyFont="1" applyFill="1" applyBorder="1" applyAlignment="1">
      <alignment horizontal="center" vertical="top" wrapText="1"/>
    </xf>
    <xf numFmtId="0" fontId="4" fillId="0" borderId="132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horizontal="center" vertical="top" wrapText="1"/>
    </xf>
    <xf numFmtId="0" fontId="4" fillId="0" borderId="133" xfId="0" applyFont="1" applyFill="1" applyBorder="1" applyAlignment="1">
      <alignment horizontal="center" vertical="top" wrapText="1"/>
    </xf>
    <xf numFmtId="0" fontId="4" fillId="0" borderId="90" xfId="0" applyFont="1" applyFill="1" applyBorder="1" applyAlignment="1">
      <alignment horizontal="center" vertical="top" wrapText="1"/>
    </xf>
    <xf numFmtId="0" fontId="4" fillId="0" borderId="91" xfId="0" applyFont="1" applyFill="1" applyBorder="1" applyAlignment="1">
      <alignment horizontal="center" vertical="top" wrapText="1"/>
    </xf>
    <xf numFmtId="0" fontId="4" fillId="0" borderId="133" xfId="0" applyFont="1" applyFill="1" applyBorder="1" applyAlignment="1">
      <alignment horizontal="center" wrapText="1"/>
    </xf>
    <xf numFmtId="0" fontId="4" fillId="0" borderId="90" xfId="0" applyFont="1" applyFill="1" applyBorder="1" applyAlignment="1">
      <alignment horizontal="center" wrapText="1"/>
    </xf>
    <xf numFmtId="0" fontId="4" fillId="0" borderId="91" xfId="0" applyFont="1" applyFill="1" applyBorder="1" applyAlignment="1">
      <alignment horizontal="center" wrapText="1"/>
    </xf>
    <xf numFmtId="0" fontId="4" fillId="0" borderId="131" xfId="0" applyFont="1" applyFill="1" applyBorder="1" applyAlignment="1">
      <alignment horizontal="center" wrapText="1"/>
    </xf>
    <xf numFmtId="0" fontId="4" fillId="0" borderId="96" xfId="0" applyFont="1" applyFill="1" applyBorder="1" applyAlignment="1">
      <alignment horizontal="center" wrapText="1"/>
    </xf>
    <xf numFmtId="0" fontId="4" fillId="0" borderId="97" xfId="0" applyFont="1" applyFill="1" applyBorder="1" applyAlignment="1">
      <alignment horizontal="center" wrapText="1"/>
    </xf>
    <xf numFmtId="0" fontId="4" fillId="0" borderId="134" xfId="0" applyFont="1" applyFill="1" applyBorder="1" applyAlignment="1">
      <alignment horizontal="center" vertical="top" wrapText="1"/>
    </xf>
    <xf numFmtId="0" fontId="4" fillId="0" borderId="135" xfId="0" applyFont="1" applyFill="1" applyBorder="1" applyAlignment="1">
      <alignment horizontal="center" vertical="top" wrapText="1"/>
    </xf>
    <xf numFmtId="0" fontId="4" fillId="0" borderId="136" xfId="0" applyFont="1" applyFill="1" applyBorder="1" applyAlignment="1">
      <alignment horizontal="center" vertical="top" wrapText="1"/>
    </xf>
    <xf numFmtId="0" fontId="4" fillId="0" borderId="137" xfId="0" applyFont="1" applyFill="1" applyBorder="1" applyAlignment="1">
      <alignment horizontal="center" wrapText="1"/>
    </xf>
    <xf numFmtId="0" fontId="4" fillId="0" borderId="19" xfId="0" applyFont="1" applyFill="1" applyBorder="1" applyAlignment="1">
      <alignment horizontal="center" wrapText="1"/>
    </xf>
    <xf numFmtId="0" fontId="4" fillId="0" borderId="138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127" xfId="0" applyFont="1" applyFill="1" applyBorder="1" applyAlignment="1">
      <alignment horizontal="center" wrapText="1"/>
    </xf>
    <xf numFmtId="0" fontId="4" fillId="0" borderId="128" xfId="0" applyFont="1" applyFill="1" applyBorder="1" applyAlignment="1">
      <alignment horizontal="center" wrapText="1"/>
    </xf>
    <xf numFmtId="0" fontId="4" fillId="0" borderId="129" xfId="0" applyFont="1" applyFill="1" applyBorder="1" applyAlignment="1">
      <alignment horizontal="center" wrapText="1"/>
    </xf>
    <xf numFmtId="0" fontId="4" fillId="0" borderId="139" xfId="0" applyFont="1" applyFill="1" applyBorder="1" applyAlignment="1">
      <alignment horizontal="center" wrapText="1"/>
    </xf>
    <xf numFmtId="0" fontId="4" fillId="0" borderId="135" xfId="0" applyFont="1" applyFill="1" applyBorder="1" applyAlignment="1">
      <alignment horizontal="center" wrapText="1"/>
    </xf>
    <xf numFmtId="0" fontId="4" fillId="0" borderId="136" xfId="0" applyFont="1" applyFill="1" applyBorder="1" applyAlignment="1">
      <alignment horizontal="center" wrapText="1"/>
    </xf>
    <xf numFmtId="0" fontId="4" fillId="0" borderId="132" xfId="0" applyFont="1" applyFill="1" applyBorder="1" applyAlignment="1">
      <alignment horizontal="center" wrapText="1"/>
    </xf>
    <xf numFmtId="0" fontId="4" fillId="0" borderId="21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shrinkToFit="1"/>
    </xf>
    <xf numFmtId="0" fontId="4" fillId="0" borderId="90" xfId="0" applyFont="1" applyFill="1" applyBorder="1" applyAlignment="1">
      <alignment horizontal="center" shrinkToFit="1"/>
    </xf>
    <xf numFmtId="0" fontId="4" fillId="0" borderId="140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0" fontId="4" fillId="0" borderId="141" xfId="0" applyFont="1" applyFill="1" applyBorder="1" applyAlignment="1">
      <alignment horizontal="center" wrapText="1"/>
    </xf>
    <xf numFmtId="0" fontId="4" fillId="0" borderId="24" xfId="0" applyFont="1" applyFill="1" applyBorder="1" applyAlignment="1">
      <alignment horizontal="center" shrinkToFit="1"/>
    </xf>
    <xf numFmtId="0" fontId="4" fillId="0" borderId="25" xfId="0" applyFont="1" applyFill="1" applyBorder="1" applyAlignment="1">
      <alignment horizontal="center" shrinkToFit="1"/>
    </xf>
    <xf numFmtId="0" fontId="4" fillId="0" borderId="23" xfId="0" applyFont="1" applyFill="1" applyBorder="1" applyAlignment="1">
      <alignment horizontal="center" shrinkToFit="1"/>
    </xf>
    <xf numFmtId="0" fontId="4" fillId="0" borderId="96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90" xfId="0" applyFont="1" applyFill="1" applyBorder="1" applyAlignment="1">
      <alignment horizontal="center" vertical="center" shrinkToFit="1"/>
    </xf>
    <xf numFmtId="0" fontId="4" fillId="0" borderId="96" xfId="0" applyFont="1" applyFill="1" applyBorder="1" applyAlignment="1">
      <alignment horizontal="center" shrinkToFit="1"/>
    </xf>
    <xf numFmtId="0" fontId="14" fillId="0" borderId="96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center" wrapText="1"/>
    </xf>
    <xf numFmtId="0" fontId="14" fillId="0" borderId="90" xfId="0" applyFont="1" applyFill="1" applyBorder="1" applyAlignment="1">
      <alignment horizontal="center" wrapText="1"/>
    </xf>
    <xf numFmtId="0" fontId="14" fillId="0" borderId="131" xfId="0" applyFont="1" applyFill="1" applyBorder="1" applyAlignment="1">
      <alignment horizontal="center" wrapText="1"/>
    </xf>
    <xf numFmtId="0" fontId="14" fillId="0" borderId="132" xfId="0" applyFont="1" applyFill="1" applyBorder="1" applyAlignment="1">
      <alignment horizontal="center" wrapText="1"/>
    </xf>
    <xf numFmtId="0" fontId="14" fillId="0" borderId="133" xfId="0" applyFont="1" applyFill="1" applyBorder="1" applyAlignment="1">
      <alignment horizontal="center" wrapText="1"/>
    </xf>
    <xf numFmtId="0" fontId="4" fillId="0" borderId="43" xfId="0" applyFont="1" applyFill="1" applyBorder="1" applyAlignment="1">
      <alignment horizontal="center" shrinkToFit="1"/>
    </xf>
    <xf numFmtId="0" fontId="4" fillId="0" borderId="41" xfId="0" applyFont="1" applyFill="1" applyBorder="1" applyAlignment="1">
      <alignment horizontal="center" shrinkToFit="1"/>
    </xf>
    <xf numFmtId="0" fontId="4" fillId="0" borderId="44" xfId="0" applyFont="1" applyFill="1" applyBorder="1" applyAlignment="1">
      <alignment horizontal="center" shrinkToFit="1"/>
    </xf>
    <xf numFmtId="0" fontId="14" fillId="0" borderId="96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90" xfId="0" applyFont="1" applyFill="1" applyBorder="1" applyAlignment="1">
      <alignment horizontal="center" vertical="center" shrinkToFit="1"/>
    </xf>
    <xf numFmtId="0" fontId="4" fillId="0" borderId="43" xfId="0" applyFont="1" applyFill="1" applyBorder="1" applyAlignment="1">
      <alignment horizontal="center" vertical="center" shrinkToFit="1"/>
    </xf>
    <xf numFmtId="0" fontId="4" fillId="0" borderId="41" xfId="0" applyFont="1" applyFill="1" applyBorder="1" applyAlignment="1">
      <alignment horizontal="center" vertical="center" shrinkToFit="1"/>
    </xf>
    <xf numFmtId="0" fontId="4" fillId="0" borderId="44" xfId="0" applyFont="1" applyFill="1" applyBorder="1" applyAlignment="1">
      <alignment horizontal="center" vertical="center" shrinkToFit="1"/>
    </xf>
    <xf numFmtId="0" fontId="4" fillId="0" borderId="142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5" fillId="0" borderId="13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4" fillId="0" borderId="118" xfId="0" applyFont="1" applyFill="1" applyBorder="1" applyAlignment="1">
      <alignment horizontal="center" shrinkToFit="1"/>
    </xf>
    <xf numFmtId="0" fontId="4" fillId="0" borderId="17" xfId="0" applyFont="1" applyFill="1" applyBorder="1" applyAlignment="1">
      <alignment horizontal="center" shrinkToFit="1"/>
    </xf>
    <xf numFmtId="0" fontId="4" fillId="0" borderId="142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6" fillId="0" borderId="41" xfId="0" applyFont="1" applyFill="1" applyBorder="1" applyAlignment="1">
      <alignment horizontal="left" wrapText="1"/>
    </xf>
    <xf numFmtId="0" fontId="4" fillId="0" borderId="135" xfId="0" applyFont="1" applyFill="1" applyBorder="1" applyAlignment="1">
      <alignment horizontal="center" vertical="top" textRotation="255"/>
    </xf>
    <xf numFmtId="0" fontId="4" fillId="0" borderId="136" xfId="0" applyFont="1" applyFill="1" applyBorder="1" applyAlignment="1">
      <alignment horizontal="center" vertical="top" textRotation="255"/>
    </xf>
    <xf numFmtId="0" fontId="8" fillId="0" borderId="13" xfId="0" applyFont="1" applyFill="1" applyBorder="1" applyAlignment="1">
      <alignment horizontal="left" vertical="center" shrinkToFit="1"/>
    </xf>
    <xf numFmtId="0" fontId="0" fillId="0" borderId="0" xfId="0" applyAlignment="1">
      <alignment shrinkToFit="1"/>
    </xf>
    <xf numFmtId="0" fontId="8" fillId="0" borderId="17" xfId="0" applyFont="1" applyFill="1" applyBorder="1" applyAlignment="1">
      <alignment horizontal="left" vertical="center" shrinkToFit="1"/>
    </xf>
    <xf numFmtId="0" fontId="0" fillId="0" borderId="41" xfId="0" applyBorder="1" applyAlignment="1">
      <alignment shrinkToFi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G55"/>
  <sheetViews>
    <sheetView tabSelected="1" zoomScale="80" zoomScaleNormal="80" zoomScalePageLayoutView="0" workbookViewId="0" topLeftCell="A1">
      <pane xSplit="3030" ySplit="1110" topLeftCell="E5" activePane="bottomRight" state="split"/>
      <selection pane="topLeft" activeCell="A1" sqref="A1"/>
      <selection pane="topRight" activeCell="AA3" sqref="AA3"/>
      <selection pane="bottomLeft" activeCell="C29" sqref="C29"/>
      <selection pane="bottomRight" activeCell="E5" sqref="E5"/>
    </sheetView>
  </sheetViews>
  <sheetFormatPr defaultColWidth="9.00390625" defaultRowHeight="13.5"/>
  <cols>
    <col min="1" max="1" width="2.625" style="0" customWidth="1"/>
    <col min="2" max="2" width="3.625" style="0" customWidth="1"/>
    <col min="3" max="3" width="14.625" style="0" customWidth="1"/>
    <col min="4" max="14" width="6.625" style="0" customWidth="1"/>
    <col min="15" max="15" width="2.625" style="0" customWidth="1"/>
    <col min="16" max="16" width="8.625" style="0" customWidth="1"/>
    <col min="17" max="17" width="2.625" style="0" customWidth="1"/>
    <col min="18" max="19" width="8.625" style="0" customWidth="1"/>
    <col min="20" max="20" width="6.625" style="0" customWidth="1"/>
    <col min="21" max="21" width="8.625" style="0" customWidth="1"/>
    <col min="22" max="22" width="2.625" style="0" customWidth="1"/>
    <col min="23" max="23" width="6.625" style="0" customWidth="1"/>
    <col min="24" max="24" width="6.625" style="449" customWidth="1"/>
    <col min="25" max="25" width="8.625" style="0" customWidth="1"/>
    <col min="26" max="26" width="8.625" style="0" hidden="1" customWidth="1"/>
    <col min="27" max="27" width="8.625" style="0" customWidth="1"/>
    <col min="28" max="28" width="2.625" style="0" customWidth="1"/>
    <col min="29" max="29" width="8.625" style="0" customWidth="1"/>
    <col min="30" max="30" width="14.625" style="0" customWidth="1"/>
    <col min="31" max="31" width="3.625" style="0" customWidth="1"/>
  </cols>
  <sheetData>
    <row r="2" spans="2:31" ht="14.25">
      <c r="B2" s="440"/>
      <c r="C2" s="440"/>
      <c r="D2" s="441"/>
      <c r="E2" s="441"/>
      <c r="F2" s="440"/>
      <c r="G2" s="440"/>
      <c r="H2" s="440"/>
      <c r="I2" s="440"/>
      <c r="J2" s="440"/>
      <c r="K2" s="440"/>
      <c r="L2" s="440"/>
      <c r="M2" s="440"/>
      <c r="N2" s="440"/>
      <c r="O2" s="440"/>
      <c r="P2" s="441"/>
      <c r="Q2" s="440"/>
      <c r="R2" s="440"/>
      <c r="S2" s="440"/>
      <c r="T2" s="441"/>
      <c r="U2" s="440"/>
      <c r="V2" s="440"/>
      <c r="W2" s="441"/>
      <c r="X2" s="441"/>
      <c r="Y2" s="440"/>
      <c r="Z2" s="441" t="s">
        <v>289</v>
      </c>
      <c r="AA2" s="440"/>
      <c r="AB2" s="440"/>
      <c r="AC2" s="440"/>
      <c r="AD2" s="440"/>
      <c r="AE2" s="442"/>
    </row>
    <row r="3" spans="2:31" ht="14.25">
      <c r="B3" s="440"/>
      <c r="C3" s="440"/>
      <c r="D3" s="441"/>
      <c r="E3" s="441" t="s">
        <v>266</v>
      </c>
      <c r="F3" s="440" t="s">
        <v>264</v>
      </c>
      <c r="G3" s="440"/>
      <c r="H3" s="440"/>
      <c r="I3" s="440"/>
      <c r="J3" s="440"/>
      <c r="K3" s="440"/>
      <c r="L3" s="440"/>
      <c r="M3" s="440"/>
      <c r="N3" s="440"/>
      <c r="O3" s="440"/>
      <c r="P3" s="441" t="s">
        <v>268</v>
      </c>
      <c r="Q3" s="440"/>
      <c r="R3" s="441">
        <v>2010</v>
      </c>
      <c r="S3" s="441" t="s">
        <v>270</v>
      </c>
      <c r="T3" s="441" t="s">
        <v>275</v>
      </c>
      <c r="U3" s="441" t="s">
        <v>277</v>
      </c>
      <c r="V3" s="440"/>
      <c r="W3" s="441" t="s">
        <v>280</v>
      </c>
      <c r="X3" s="441" t="s">
        <v>275</v>
      </c>
      <c r="Y3" s="441" t="s">
        <v>277</v>
      </c>
      <c r="Z3" s="443" t="s">
        <v>288</v>
      </c>
      <c r="AA3" s="443" t="s">
        <v>290</v>
      </c>
      <c r="AB3" s="440"/>
      <c r="AC3" s="440"/>
      <c r="AD3" s="440"/>
      <c r="AE3" s="442"/>
    </row>
    <row r="4" spans="2:31" ht="14.25">
      <c r="B4" s="440"/>
      <c r="C4" s="440" t="s">
        <v>254</v>
      </c>
      <c r="D4" s="441" t="s">
        <v>265</v>
      </c>
      <c r="E4" s="441" t="s">
        <v>267</v>
      </c>
      <c r="F4" s="441" t="s">
        <v>255</v>
      </c>
      <c r="G4" s="441" t="s">
        <v>256</v>
      </c>
      <c r="H4" s="441" t="s">
        <v>257</v>
      </c>
      <c r="I4" s="441" t="s">
        <v>258</v>
      </c>
      <c r="J4" s="441" t="s">
        <v>259</v>
      </c>
      <c r="K4" s="441" t="s">
        <v>260</v>
      </c>
      <c r="L4" s="441" t="s">
        <v>261</v>
      </c>
      <c r="M4" s="443" t="s">
        <v>262</v>
      </c>
      <c r="N4" s="443" t="s">
        <v>263</v>
      </c>
      <c r="O4" s="440"/>
      <c r="P4" s="443" t="s">
        <v>263</v>
      </c>
      <c r="Q4" s="440"/>
      <c r="R4" s="441" t="s">
        <v>269</v>
      </c>
      <c r="S4" s="441" t="s">
        <v>271</v>
      </c>
      <c r="T4" s="443" t="s">
        <v>276</v>
      </c>
      <c r="U4" s="441" t="s">
        <v>278</v>
      </c>
      <c r="V4" s="440"/>
      <c r="W4" s="441" t="s">
        <v>279</v>
      </c>
      <c r="X4" s="443" t="s">
        <v>281</v>
      </c>
      <c r="Y4" s="441" t="s">
        <v>278</v>
      </c>
      <c r="Z4" s="441" t="s">
        <v>287</v>
      </c>
      <c r="AA4" s="443" t="s">
        <v>291</v>
      </c>
      <c r="AB4" s="440"/>
      <c r="AC4" s="444" t="s">
        <v>282</v>
      </c>
      <c r="AD4" s="440" t="s">
        <v>254</v>
      </c>
      <c r="AE4" s="442"/>
    </row>
    <row r="5" spans="2:33" ht="14.25">
      <c r="B5" s="440">
        <v>1</v>
      </c>
      <c r="C5" s="440" t="s">
        <v>205</v>
      </c>
      <c r="D5" s="441" t="s">
        <v>272</v>
      </c>
      <c r="E5" s="441"/>
      <c r="F5" s="440"/>
      <c r="G5" s="440"/>
      <c r="H5" s="440"/>
      <c r="I5" s="440"/>
      <c r="J5" s="440">
        <v>87</v>
      </c>
      <c r="K5" s="440">
        <v>89</v>
      </c>
      <c r="L5" s="440">
        <v>76</v>
      </c>
      <c r="M5" s="440">
        <v>86</v>
      </c>
      <c r="N5" s="440">
        <v>81</v>
      </c>
      <c r="O5" s="440"/>
      <c r="P5" s="441">
        <v>3</v>
      </c>
      <c r="Q5" s="440"/>
      <c r="R5" s="445">
        <f aca="true" t="shared" si="0" ref="R5:R49">AVERAGE(F5:N5)</f>
        <v>83.8</v>
      </c>
      <c r="S5" s="445">
        <f aca="true" t="shared" si="1" ref="S5:S49">IF((R5-72)*80%&gt;36,36,(R5-72)*80%)</f>
        <v>9.439999999999998</v>
      </c>
      <c r="T5" s="441"/>
      <c r="U5" s="445">
        <f aca="true" t="shared" si="2" ref="U5:U49">IF(T5=1,S5*85%,S5)</f>
        <v>9.439999999999998</v>
      </c>
      <c r="V5" s="440"/>
      <c r="W5" s="440">
        <v>81</v>
      </c>
      <c r="X5" s="441"/>
      <c r="Y5" s="445">
        <f>U5</f>
        <v>9.439999999999998</v>
      </c>
      <c r="Z5" s="445">
        <f aca="true" t="shared" si="3" ref="Z5:Z49">IF(O5&lt;20,IF((X5-O5)&gt;6,O5+6,X5),X5)</f>
        <v>0</v>
      </c>
      <c r="AA5" s="445">
        <f aca="true" t="shared" si="4" ref="AA5:AA49">IF((Y5-P5)&gt;6,P5+6,Y5)</f>
        <v>9</v>
      </c>
      <c r="AB5" s="440"/>
      <c r="AC5" s="446">
        <f aca="true" t="shared" si="5" ref="AC5:AC49">ROUNDDOWN(AA5,0)</f>
        <v>9</v>
      </c>
      <c r="AD5" s="440" t="s">
        <v>205</v>
      </c>
      <c r="AE5" s="442">
        <v>1</v>
      </c>
      <c r="AG5" s="450">
        <f>AC5-P5</f>
        <v>6</v>
      </c>
    </row>
    <row r="6" spans="2:33" ht="14.25">
      <c r="B6" s="440">
        <v>2</v>
      </c>
      <c r="C6" s="440" t="s">
        <v>214</v>
      </c>
      <c r="D6" s="441" t="s">
        <v>272</v>
      </c>
      <c r="E6" s="441"/>
      <c r="F6" s="440">
        <v>95</v>
      </c>
      <c r="G6" s="440"/>
      <c r="H6" s="440"/>
      <c r="I6" s="440">
        <v>82</v>
      </c>
      <c r="J6" s="440">
        <v>84</v>
      </c>
      <c r="K6" s="440"/>
      <c r="L6" s="440">
        <v>87</v>
      </c>
      <c r="M6" s="440"/>
      <c r="N6" s="440"/>
      <c r="O6" s="440"/>
      <c r="P6" s="441">
        <v>11</v>
      </c>
      <c r="Q6" s="440"/>
      <c r="R6" s="445">
        <f t="shared" si="0"/>
        <v>87</v>
      </c>
      <c r="S6" s="445">
        <f t="shared" si="1"/>
        <v>12</v>
      </c>
      <c r="T6" s="441">
        <v>1</v>
      </c>
      <c r="U6" s="445">
        <f t="shared" si="2"/>
        <v>10.2</v>
      </c>
      <c r="V6" s="440"/>
      <c r="W6" s="440"/>
      <c r="X6" s="441"/>
      <c r="Y6" s="445">
        <f>U6</f>
        <v>10.2</v>
      </c>
      <c r="Z6" s="445">
        <f t="shared" si="3"/>
        <v>0</v>
      </c>
      <c r="AA6" s="445">
        <f t="shared" si="4"/>
        <v>10.2</v>
      </c>
      <c r="AB6" s="440"/>
      <c r="AC6" s="446">
        <f t="shared" si="5"/>
        <v>10</v>
      </c>
      <c r="AD6" s="440" t="s">
        <v>214</v>
      </c>
      <c r="AE6" s="442">
        <v>2</v>
      </c>
      <c r="AG6" s="450">
        <f aca="true" t="shared" si="6" ref="AG6:AG25">AC6-P6</f>
        <v>-1</v>
      </c>
    </row>
    <row r="7" spans="2:33" ht="14.25">
      <c r="B7" s="440">
        <v>3</v>
      </c>
      <c r="C7" s="440" t="s">
        <v>208</v>
      </c>
      <c r="D7" s="441" t="s">
        <v>273</v>
      </c>
      <c r="E7" s="441" t="s">
        <v>274</v>
      </c>
      <c r="F7" s="440"/>
      <c r="G7" s="440"/>
      <c r="H7" s="440">
        <v>86</v>
      </c>
      <c r="I7" s="440">
        <v>84</v>
      </c>
      <c r="J7" s="440">
        <v>84</v>
      </c>
      <c r="K7" s="440">
        <v>89</v>
      </c>
      <c r="L7" s="440">
        <v>81</v>
      </c>
      <c r="M7" s="440"/>
      <c r="N7" s="440"/>
      <c r="O7" s="440"/>
      <c r="P7" s="441">
        <v>7</v>
      </c>
      <c r="Q7" s="440"/>
      <c r="R7" s="445">
        <f t="shared" si="0"/>
        <v>84.8</v>
      </c>
      <c r="S7" s="445">
        <f t="shared" si="1"/>
        <v>10.239999999999998</v>
      </c>
      <c r="T7" s="441"/>
      <c r="U7" s="445">
        <f t="shared" si="2"/>
        <v>10.239999999999998</v>
      </c>
      <c r="V7" s="440"/>
      <c r="W7" s="440"/>
      <c r="X7" s="441"/>
      <c r="Y7" s="445">
        <f>U7</f>
        <v>10.239999999999998</v>
      </c>
      <c r="Z7" s="445">
        <f t="shared" si="3"/>
        <v>0</v>
      </c>
      <c r="AA7" s="445">
        <f t="shared" si="4"/>
        <v>10.239999999999998</v>
      </c>
      <c r="AB7" s="440"/>
      <c r="AC7" s="446">
        <f t="shared" si="5"/>
        <v>10</v>
      </c>
      <c r="AD7" s="440" t="s">
        <v>208</v>
      </c>
      <c r="AE7" s="442">
        <v>3</v>
      </c>
      <c r="AG7" s="450">
        <f t="shared" si="6"/>
        <v>3</v>
      </c>
    </row>
    <row r="8" spans="2:33" ht="14.25">
      <c r="B8" s="440">
        <v>4</v>
      </c>
      <c r="C8" s="440" t="s">
        <v>210</v>
      </c>
      <c r="D8" s="441" t="s">
        <v>272</v>
      </c>
      <c r="E8" s="441"/>
      <c r="F8" s="440"/>
      <c r="G8" s="440"/>
      <c r="H8" s="440">
        <v>87</v>
      </c>
      <c r="I8" s="440"/>
      <c r="J8" s="440">
        <v>86</v>
      </c>
      <c r="K8" s="440">
        <v>88</v>
      </c>
      <c r="L8" s="440">
        <v>87</v>
      </c>
      <c r="M8" s="440">
        <v>89</v>
      </c>
      <c r="N8" s="440"/>
      <c r="O8" s="440"/>
      <c r="P8" s="441">
        <v>8</v>
      </c>
      <c r="Q8" s="440"/>
      <c r="R8" s="445">
        <f t="shared" si="0"/>
        <v>87.4</v>
      </c>
      <c r="S8" s="445">
        <f t="shared" si="1"/>
        <v>12.320000000000006</v>
      </c>
      <c r="T8" s="441">
        <v>1</v>
      </c>
      <c r="U8" s="445">
        <f t="shared" si="2"/>
        <v>10.472000000000005</v>
      </c>
      <c r="V8" s="440"/>
      <c r="W8" s="440"/>
      <c r="X8" s="441"/>
      <c r="Y8" s="445">
        <f>U8</f>
        <v>10.472000000000005</v>
      </c>
      <c r="Z8" s="445">
        <f t="shared" si="3"/>
        <v>0</v>
      </c>
      <c r="AA8" s="445">
        <f t="shared" si="4"/>
        <v>10.472000000000005</v>
      </c>
      <c r="AB8" s="440"/>
      <c r="AC8" s="446">
        <f t="shared" si="5"/>
        <v>10</v>
      </c>
      <c r="AD8" s="440" t="s">
        <v>210</v>
      </c>
      <c r="AE8" s="442">
        <v>4</v>
      </c>
      <c r="AG8" s="450">
        <f t="shared" si="6"/>
        <v>2</v>
      </c>
    </row>
    <row r="9" spans="2:33" ht="14.25">
      <c r="B9" s="440">
        <v>5</v>
      </c>
      <c r="C9" s="440" t="s">
        <v>250</v>
      </c>
      <c r="D9" s="441" t="s">
        <v>272</v>
      </c>
      <c r="E9" s="441"/>
      <c r="F9" s="440">
        <v>97</v>
      </c>
      <c r="G9" s="440">
        <v>77</v>
      </c>
      <c r="H9" s="440">
        <v>90</v>
      </c>
      <c r="I9" s="440">
        <v>94</v>
      </c>
      <c r="J9" s="440">
        <v>91</v>
      </c>
      <c r="K9" s="440"/>
      <c r="L9" s="440"/>
      <c r="M9" s="440"/>
      <c r="N9" s="440"/>
      <c r="O9" s="440"/>
      <c r="P9" s="441">
        <v>5</v>
      </c>
      <c r="Q9" s="440"/>
      <c r="R9" s="445">
        <f t="shared" si="0"/>
        <v>89.8</v>
      </c>
      <c r="S9" s="445">
        <f t="shared" si="1"/>
        <v>14.239999999999998</v>
      </c>
      <c r="T9" s="441">
        <v>1</v>
      </c>
      <c r="U9" s="445">
        <f t="shared" si="2"/>
        <v>12.104</v>
      </c>
      <c r="V9" s="440"/>
      <c r="W9" s="440"/>
      <c r="X9" s="441"/>
      <c r="Y9" s="445">
        <f>U9</f>
        <v>12.104</v>
      </c>
      <c r="Z9" s="445">
        <f t="shared" si="3"/>
        <v>0</v>
      </c>
      <c r="AA9" s="445">
        <f t="shared" si="4"/>
        <v>11</v>
      </c>
      <c r="AB9" s="440"/>
      <c r="AC9" s="446">
        <f t="shared" si="5"/>
        <v>11</v>
      </c>
      <c r="AD9" s="440" t="s">
        <v>250</v>
      </c>
      <c r="AE9" s="442">
        <v>5</v>
      </c>
      <c r="AG9" s="450">
        <f t="shared" si="6"/>
        <v>6</v>
      </c>
    </row>
    <row r="10" spans="2:33" ht="14.25">
      <c r="B10" s="440">
        <v>6</v>
      </c>
      <c r="C10" s="440" t="s">
        <v>216</v>
      </c>
      <c r="D10" s="441" t="s">
        <v>273</v>
      </c>
      <c r="E10" s="441" t="s">
        <v>274</v>
      </c>
      <c r="F10" s="440">
        <v>103</v>
      </c>
      <c r="G10" s="440">
        <v>82</v>
      </c>
      <c r="H10" s="440">
        <v>84</v>
      </c>
      <c r="I10" s="440"/>
      <c r="J10" s="440">
        <v>89</v>
      </c>
      <c r="K10" s="440">
        <v>90</v>
      </c>
      <c r="L10" s="440">
        <v>90</v>
      </c>
      <c r="M10" s="440">
        <v>98</v>
      </c>
      <c r="N10" s="440"/>
      <c r="O10" s="440"/>
      <c r="P10" s="441">
        <v>11</v>
      </c>
      <c r="Q10" s="440"/>
      <c r="R10" s="445">
        <f t="shared" si="0"/>
        <v>90.85714285714286</v>
      </c>
      <c r="S10" s="445">
        <f t="shared" si="1"/>
        <v>15.085714285714289</v>
      </c>
      <c r="T10" s="441"/>
      <c r="U10" s="445">
        <f t="shared" si="2"/>
        <v>15.085714285714289</v>
      </c>
      <c r="V10" s="440"/>
      <c r="W10" s="440">
        <v>87</v>
      </c>
      <c r="X10" s="441">
        <v>2</v>
      </c>
      <c r="Y10" s="447">
        <f>U10*80%</f>
        <v>12.068571428571431</v>
      </c>
      <c r="Z10" s="445">
        <f t="shared" si="3"/>
        <v>2</v>
      </c>
      <c r="AA10" s="445">
        <f t="shared" si="4"/>
        <v>12.068571428571431</v>
      </c>
      <c r="AB10" s="440"/>
      <c r="AC10" s="446">
        <f t="shared" si="5"/>
        <v>12</v>
      </c>
      <c r="AD10" s="440" t="s">
        <v>216</v>
      </c>
      <c r="AE10" s="442">
        <v>6</v>
      </c>
      <c r="AG10" s="450">
        <f t="shared" si="6"/>
        <v>1</v>
      </c>
    </row>
    <row r="11" spans="2:33" ht="14.25">
      <c r="B11" s="440">
        <v>7</v>
      </c>
      <c r="C11" s="440" t="s">
        <v>209</v>
      </c>
      <c r="D11" s="441" t="s">
        <v>273</v>
      </c>
      <c r="E11" s="441"/>
      <c r="F11" s="440">
        <v>87</v>
      </c>
      <c r="G11" s="440">
        <v>83</v>
      </c>
      <c r="H11" s="440">
        <v>89</v>
      </c>
      <c r="I11" s="440">
        <v>101</v>
      </c>
      <c r="J11" s="440">
        <v>97</v>
      </c>
      <c r="K11" s="440">
        <v>90</v>
      </c>
      <c r="L11" s="440">
        <v>99</v>
      </c>
      <c r="M11" s="440">
        <v>90</v>
      </c>
      <c r="N11" s="440">
        <v>88</v>
      </c>
      <c r="O11" s="440"/>
      <c r="P11" s="441">
        <v>7</v>
      </c>
      <c r="Q11" s="440"/>
      <c r="R11" s="445">
        <f t="shared" si="0"/>
        <v>91.55555555555556</v>
      </c>
      <c r="S11" s="445">
        <f t="shared" si="1"/>
        <v>15.644444444444446</v>
      </c>
      <c r="T11" s="441">
        <v>1</v>
      </c>
      <c r="U11" s="445">
        <f t="shared" si="2"/>
        <v>13.297777777777778</v>
      </c>
      <c r="V11" s="440"/>
      <c r="W11" s="440">
        <v>90</v>
      </c>
      <c r="X11" s="441"/>
      <c r="Y11" s="445">
        <f>U11</f>
        <v>13.297777777777778</v>
      </c>
      <c r="Z11" s="445">
        <f t="shared" si="3"/>
        <v>0</v>
      </c>
      <c r="AA11" s="445">
        <f t="shared" si="4"/>
        <v>13</v>
      </c>
      <c r="AB11" s="440"/>
      <c r="AC11" s="446">
        <f t="shared" si="5"/>
        <v>13</v>
      </c>
      <c r="AD11" s="440" t="s">
        <v>209</v>
      </c>
      <c r="AE11" s="442">
        <v>7</v>
      </c>
      <c r="AG11" s="450">
        <f t="shared" si="6"/>
        <v>6</v>
      </c>
    </row>
    <row r="12" spans="2:33" ht="14.25">
      <c r="B12" s="440">
        <v>8</v>
      </c>
      <c r="C12" s="440" t="s">
        <v>207</v>
      </c>
      <c r="D12" s="441" t="s">
        <v>272</v>
      </c>
      <c r="E12" s="441"/>
      <c r="F12" s="440">
        <v>89</v>
      </c>
      <c r="G12" s="440"/>
      <c r="H12" s="440">
        <v>82</v>
      </c>
      <c r="I12" s="440">
        <v>88</v>
      </c>
      <c r="J12" s="440">
        <v>94</v>
      </c>
      <c r="K12" s="440"/>
      <c r="L12" s="440">
        <v>92</v>
      </c>
      <c r="M12" s="440"/>
      <c r="N12" s="440">
        <v>90</v>
      </c>
      <c r="O12" s="440"/>
      <c r="P12" s="441">
        <v>7</v>
      </c>
      <c r="Q12" s="440"/>
      <c r="R12" s="445">
        <f t="shared" si="0"/>
        <v>89.16666666666667</v>
      </c>
      <c r="S12" s="445">
        <f t="shared" si="1"/>
        <v>13.733333333333338</v>
      </c>
      <c r="T12" s="441"/>
      <c r="U12" s="445">
        <f t="shared" si="2"/>
        <v>13.733333333333338</v>
      </c>
      <c r="V12" s="440"/>
      <c r="W12" s="440"/>
      <c r="X12" s="441"/>
      <c r="Y12" s="445">
        <f>U12</f>
        <v>13.733333333333338</v>
      </c>
      <c r="Z12" s="445">
        <f t="shared" si="3"/>
        <v>0</v>
      </c>
      <c r="AA12" s="445">
        <f t="shared" si="4"/>
        <v>13</v>
      </c>
      <c r="AB12" s="440"/>
      <c r="AC12" s="446">
        <f t="shared" si="5"/>
        <v>13</v>
      </c>
      <c r="AD12" s="440" t="s">
        <v>207</v>
      </c>
      <c r="AE12" s="442">
        <v>8</v>
      </c>
      <c r="AG12" s="450">
        <f t="shared" si="6"/>
        <v>6</v>
      </c>
    </row>
    <row r="13" spans="2:33" ht="14.25">
      <c r="B13" s="440">
        <v>9</v>
      </c>
      <c r="C13" s="440" t="s">
        <v>240</v>
      </c>
      <c r="D13" s="441" t="s">
        <v>272</v>
      </c>
      <c r="E13" s="441"/>
      <c r="F13" s="440"/>
      <c r="G13" s="440"/>
      <c r="H13" s="440"/>
      <c r="I13" s="440">
        <v>88</v>
      </c>
      <c r="J13" s="440">
        <v>96</v>
      </c>
      <c r="K13" s="440"/>
      <c r="L13" s="440">
        <v>97</v>
      </c>
      <c r="M13" s="440"/>
      <c r="N13" s="440"/>
      <c r="O13" s="440"/>
      <c r="P13" s="441">
        <v>20</v>
      </c>
      <c r="Q13" s="440"/>
      <c r="R13" s="445">
        <f t="shared" si="0"/>
        <v>93.66666666666667</v>
      </c>
      <c r="S13" s="445">
        <f t="shared" si="1"/>
        <v>17.33333333333334</v>
      </c>
      <c r="T13" s="441"/>
      <c r="U13" s="445">
        <f t="shared" si="2"/>
        <v>17.33333333333334</v>
      </c>
      <c r="V13" s="440"/>
      <c r="W13" s="440">
        <v>84</v>
      </c>
      <c r="X13" s="441">
        <v>1</v>
      </c>
      <c r="Y13" s="447">
        <f>U13*75%</f>
        <v>13.000000000000004</v>
      </c>
      <c r="Z13" s="445">
        <f t="shared" si="3"/>
        <v>1</v>
      </c>
      <c r="AA13" s="445">
        <f t="shared" si="4"/>
        <v>13.000000000000004</v>
      </c>
      <c r="AB13" s="440"/>
      <c r="AC13" s="446">
        <f t="shared" si="5"/>
        <v>13</v>
      </c>
      <c r="AD13" s="440" t="s">
        <v>240</v>
      </c>
      <c r="AE13" s="442">
        <v>9</v>
      </c>
      <c r="AG13" s="450">
        <f t="shared" si="6"/>
        <v>-7</v>
      </c>
    </row>
    <row r="14" spans="2:33" ht="14.25">
      <c r="B14" s="440">
        <v>10</v>
      </c>
      <c r="C14" s="440" t="s">
        <v>211</v>
      </c>
      <c r="D14" s="441" t="s">
        <v>273</v>
      </c>
      <c r="E14" s="441" t="s">
        <v>274</v>
      </c>
      <c r="F14" s="440">
        <v>101</v>
      </c>
      <c r="G14" s="440"/>
      <c r="H14" s="440">
        <v>83</v>
      </c>
      <c r="I14" s="440"/>
      <c r="J14" s="440">
        <v>82</v>
      </c>
      <c r="K14" s="440"/>
      <c r="L14" s="440"/>
      <c r="M14" s="440"/>
      <c r="N14" s="440"/>
      <c r="O14" s="440"/>
      <c r="P14" s="441">
        <v>9</v>
      </c>
      <c r="Q14" s="440"/>
      <c r="R14" s="445">
        <f t="shared" si="0"/>
        <v>88.66666666666667</v>
      </c>
      <c r="S14" s="445">
        <f t="shared" si="1"/>
        <v>13.333333333333337</v>
      </c>
      <c r="T14" s="441"/>
      <c r="U14" s="445">
        <f t="shared" si="2"/>
        <v>13.333333333333337</v>
      </c>
      <c r="V14" s="440"/>
      <c r="W14" s="440"/>
      <c r="X14" s="441"/>
      <c r="Y14" s="445">
        <f>U14</f>
        <v>13.333333333333337</v>
      </c>
      <c r="Z14" s="445">
        <f t="shared" si="3"/>
        <v>0</v>
      </c>
      <c r="AA14" s="445">
        <f t="shared" si="4"/>
        <v>13.333333333333337</v>
      </c>
      <c r="AB14" s="440"/>
      <c r="AC14" s="446">
        <f t="shared" si="5"/>
        <v>13</v>
      </c>
      <c r="AD14" s="440" t="s">
        <v>211</v>
      </c>
      <c r="AE14" s="442">
        <v>10</v>
      </c>
      <c r="AG14" s="450">
        <f t="shared" si="6"/>
        <v>4</v>
      </c>
    </row>
    <row r="15" spans="2:33" ht="14.25">
      <c r="B15" s="440">
        <v>11</v>
      </c>
      <c r="C15" s="440" t="s">
        <v>217</v>
      </c>
      <c r="D15" s="441" t="s">
        <v>272</v>
      </c>
      <c r="E15" s="441"/>
      <c r="F15" s="440">
        <v>98</v>
      </c>
      <c r="G15" s="440"/>
      <c r="H15" s="440"/>
      <c r="I15" s="440"/>
      <c r="J15" s="440">
        <v>85</v>
      </c>
      <c r="K15" s="440">
        <v>88</v>
      </c>
      <c r="L15" s="440">
        <v>88</v>
      </c>
      <c r="M15" s="440">
        <v>90</v>
      </c>
      <c r="N15" s="440">
        <v>94</v>
      </c>
      <c r="O15" s="440"/>
      <c r="P15" s="441">
        <v>11</v>
      </c>
      <c r="Q15" s="440"/>
      <c r="R15" s="445">
        <f t="shared" si="0"/>
        <v>90.5</v>
      </c>
      <c r="S15" s="445">
        <f t="shared" si="1"/>
        <v>14.8</v>
      </c>
      <c r="T15" s="441"/>
      <c r="U15" s="445">
        <f t="shared" si="2"/>
        <v>14.8</v>
      </c>
      <c r="V15" s="440"/>
      <c r="W15" s="440">
        <v>95</v>
      </c>
      <c r="X15" s="441"/>
      <c r="Y15" s="445">
        <f>U15</f>
        <v>14.8</v>
      </c>
      <c r="Z15" s="445">
        <f t="shared" si="3"/>
        <v>0</v>
      </c>
      <c r="AA15" s="445">
        <f t="shared" si="4"/>
        <v>14.8</v>
      </c>
      <c r="AB15" s="440"/>
      <c r="AC15" s="446">
        <f t="shared" si="5"/>
        <v>14</v>
      </c>
      <c r="AD15" s="440" t="s">
        <v>217</v>
      </c>
      <c r="AE15" s="442">
        <v>11</v>
      </c>
      <c r="AG15" s="450">
        <f t="shared" si="6"/>
        <v>3</v>
      </c>
    </row>
    <row r="16" spans="2:33" ht="14.25">
      <c r="B16" s="440">
        <v>12</v>
      </c>
      <c r="C16" s="440" t="s">
        <v>212</v>
      </c>
      <c r="D16" s="441" t="s">
        <v>273</v>
      </c>
      <c r="E16" s="441"/>
      <c r="F16" s="440"/>
      <c r="G16" s="440"/>
      <c r="H16" s="440"/>
      <c r="I16" s="440"/>
      <c r="J16" s="440">
        <v>88</v>
      </c>
      <c r="K16" s="440">
        <v>84</v>
      </c>
      <c r="L16" s="440"/>
      <c r="M16" s="440">
        <v>102</v>
      </c>
      <c r="N16" s="440"/>
      <c r="O16" s="440"/>
      <c r="P16" s="441">
        <v>9</v>
      </c>
      <c r="Q16" s="440"/>
      <c r="R16" s="445">
        <f t="shared" si="0"/>
        <v>91.33333333333333</v>
      </c>
      <c r="S16" s="445">
        <f t="shared" si="1"/>
        <v>15.466666666666663</v>
      </c>
      <c r="T16" s="441"/>
      <c r="U16" s="445">
        <f t="shared" si="2"/>
        <v>15.466666666666663</v>
      </c>
      <c r="V16" s="440"/>
      <c r="W16" s="440"/>
      <c r="X16" s="441"/>
      <c r="Y16" s="445">
        <f>U16</f>
        <v>15.466666666666663</v>
      </c>
      <c r="Z16" s="445">
        <f t="shared" si="3"/>
        <v>0</v>
      </c>
      <c r="AA16" s="445">
        <f t="shared" si="4"/>
        <v>15</v>
      </c>
      <c r="AB16" s="440"/>
      <c r="AC16" s="446">
        <f t="shared" si="5"/>
        <v>15</v>
      </c>
      <c r="AD16" s="440" t="s">
        <v>212</v>
      </c>
      <c r="AE16" s="442">
        <v>12</v>
      </c>
      <c r="AG16" s="450">
        <f t="shared" si="6"/>
        <v>6</v>
      </c>
    </row>
    <row r="17" spans="2:33" ht="14.25">
      <c r="B17" s="440">
        <v>13</v>
      </c>
      <c r="C17" s="440" t="s">
        <v>251</v>
      </c>
      <c r="D17" s="441" t="s">
        <v>272</v>
      </c>
      <c r="E17" s="441"/>
      <c r="F17" s="440"/>
      <c r="G17" s="440"/>
      <c r="H17" s="440"/>
      <c r="I17" s="440"/>
      <c r="J17" s="440"/>
      <c r="K17" s="440"/>
      <c r="L17" s="440"/>
      <c r="M17" s="440">
        <v>95</v>
      </c>
      <c r="N17" s="440">
        <v>88</v>
      </c>
      <c r="O17" s="440"/>
      <c r="P17" s="441">
        <v>10</v>
      </c>
      <c r="Q17" s="440"/>
      <c r="R17" s="445">
        <f t="shared" si="0"/>
        <v>91.5</v>
      </c>
      <c r="S17" s="445">
        <f t="shared" si="1"/>
        <v>15.600000000000001</v>
      </c>
      <c r="T17" s="441"/>
      <c r="U17" s="445">
        <f t="shared" si="2"/>
        <v>15.600000000000001</v>
      </c>
      <c r="V17" s="440"/>
      <c r="W17" s="440">
        <v>93</v>
      </c>
      <c r="X17" s="441"/>
      <c r="Y17" s="445">
        <f>U17</f>
        <v>15.600000000000001</v>
      </c>
      <c r="Z17" s="445">
        <f t="shared" si="3"/>
        <v>0</v>
      </c>
      <c r="AA17" s="445">
        <f t="shared" si="4"/>
        <v>15.600000000000001</v>
      </c>
      <c r="AB17" s="440"/>
      <c r="AC17" s="446">
        <f t="shared" si="5"/>
        <v>15</v>
      </c>
      <c r="AD17" s="440" t="s">
        <v>251</v>
      </c>
      <c r="AE17" s="442">
        <v>13</v>
      </c>
      <c r="AG17" s="450">
        <f t="shared" si="6"/>
        <v>5</v>
      </c>
    </row>
    <row r="18" spans="2:33" ht="14.25">
      <c r="B18" s="440">
        <v>14</v>
      </c>
      <c r="C18" s="440" t="s">
        <v>219</v>
      </c>
      <c r="D18" s="441" t="s">
        <v>273</v>
      </c>
      <c r="E18" s="441"/>
      <c r="F18" s="440">
        <v>101</v>
      </c>
      <c r="G18" s="440">
        <v>88</v>
      </c>
      <c r="H18" s="440"/>
      <c r="I18" s="440">
        <v>93</v>
      </c>
      <c r="J18" s="440">
        <v>93</v>
      </c>
      <c r="K18" s="440">
        <v>91</v>
      </c>
      <c r="L18" s="440"/>
      <c r="M18" s="440">
        <v>103</v>
      </c>
      <c r="N18" s="440">
        <v>91</v>
      </c>
      <c r="O18" s="440"/>
      <c r="P18" s="441">
        <v>12</v>
      </c>
      <c r="Q18" s="440"/>
      <c r="R18" s="445">
        <f t="shared" si="0"/>
        <v>94.28571428571429</v>
      </c>
      <c r="S18" s="445">
        <f t="shared" si="1"/>
        <v>17.828571428571433</v>
      </c>
      <c r="T18" s="441"/>
      <c r="U18" s="445">
        <f t="shared" si="2"/>
        <v>17.828571428571433</v>
      </c>
      <c r="V18" s="440"/>
      <c r="W18" s="440">
        <v>89</v>
      </c>
      <c r="X18" s="441">
        <v>3</v>
      </c>
      <c r="Y18" s="447">
        <f>U18*90%</f>
        <v>16.04571428571429</v>
      </c>
      <c r="Z18" s="445">
        <f t="shared" si="3"/>
        <v>3</v>
      </c>
      <c r="AA18" s="445">
        <f t="shared" si="4"/>
        <v>16.04571428571429</v>
      </c>
      <c r="AB18" s="440"/>
      <c r="AC18" s="446">
        <f t="shared" si="5"/>
        <v>16</v>
      </c>
      <c r="AD18" s="440" t="s">
        <v>219</v>
      </c>
      <c r="AE18" s="442">
        <v>14</v>
      </c>
      <c r="AG18" s="450">
        <f t="shared" si="6"/>
        <v>4</v>
      </c>
    </row>
    <row r="19" spans="2:33" ht="14.25">
      <c r="B19" s="440">
        <v>15</v>
      </c>
      <c r="C19" s="440" t="s">
        <v>252</v>
      </c>
      <c r="D19" s="441" t="s">
        <v>272</v>
      </c>
      <c r="E19" s="441"/>
      <c r="F19" s="440">
        <v>97</v>
      </c>
      <c r="G19" s="440">
        <v>92</v>
      </c>
      <c r="H19" s="440"/>
      <c r="I19" s="440"/>
      <c r="J19" s="440">
        <v>89</v>
      </c>
      <c r="K19" s="440"/>
      <c r="L19" s="440"/>
      <c r="M19" s="440"/>
      <c r="N19" s="440"/>
      <c r="O19" s="440"/>
      <c r="P19" s="441">
        <v>13</v>
      </c>
      <c r="Q19" s="440"/>
      <c r="R19" s="445">
        <f t="shared" si="0"/>
        <v>92.66666666666667</v>
      </c>
      <c r="S19" s="445">
        <f t="shared" si="1"/>
        <v>16.53333333333334</v>
      </c>
      <c r="T19" s="441"/>
      <c r="U19" s="445">
        <f t="shared" si="2"/>
        <v>16.53333333333334</v>
      </c>
      <c r="V19" s="440"/>
      <c r="W19" s="440">
        <v>92</v>
      </c>
      <c r="X19" s="441"/>
      <c r="Y19" s="445">
        <f aca="true" t="shared" si="7" ref="Y19:Y49">U19</f>
        <v>16.53333333333334</v>
      </c>
      <c r="Z19" s="445">
        <f t="shared" si="3"/>
        <v>0</v>
      </c>
      <c r="AA19" s="445">
        <f t="shared" si="4"/>
        <v>16.53333333333334</v>
      </c>
      <c r="AB19" s="440"/>
      <c r="AC19" s="446">
        <f t="shared" si="5"/>
        <v>16</v>
      </c>
      <c r="AD19" s="440" t="s">
        <v>252</v>
      </c>
      <c r="AE19" s="442">
        <v>15</v>
      </c>
      <c r="AG19" s="450">
        <f t="shared" si="6"/>
        <v>3</v>
      </c>
    </row>
    <row r="20" spans="2:33" ht="14.25">
      <c r="B20" s="440">
        <v>16</v>
      </c>
      <c r="C20" s="440" t="s">
        <v>215</v>
      </c>
      <c r="D20" s="441" t="s">
        <v>273</v>
      </c>
      <c r="E20" s="441"/>
      <c r="F20" s="440"/>
      <c r="G20" s="440"/>
      <c r="H20" s="440">
        <v>97</v>
      </c>
      <c r="I20" s="440"/>
      <c r="J20" s="440">
        <v>88</v>
      </c>
      <c r="K20" s="440">
        <v>94</v>
      </c>
      <c r="L20" s="440"/>
      <c r="M20" s="440"/>
      <c r="N20" s="440"/>
      <c r="O20" s="440"/>
      <c r="P20" s="441">
        <v>11</v>
      </c>
      <c r="Q20" s="440"/>
      <c r="R20" s="445">
        <f t="shared" si="0"/>
        <v>93</v>
      </c>
      <c r="S20" s="445">
        <f t="shared" si="1"/>
        <v>16.8</v>
      </c>
      <c r="T20" s="441"/>
      <c r="U20" s="445">
        <f t="shared" si="2"/>
        <v>16.8</v>
      </c>
      <c r="V20" s="440"/>
      <c r="W20" s="440"/>
      <c r="X20" s="441"/>
      <c r="Y20" s="445">
        <f t="shared" si="7"/>
        <v>16.8</v>
      </c>
      <c r="Z20" s="445">
        <f t="shared" si="3"/>
        <v>0</v>
      </c>
      <c r="AA20" s="445">
        <f t="shared" si="4"/>
        <v>16.8</v>
      </c>
      <c r="AB20" s="440"/>
      <c r="AC20" s="446">
        <f t="shared" si="5"/>
        <v>16</v>
      </c>
      <c r="AD20" s="440" t="s">
        <v>215</v>
      </c>
      <c r="AE20" s="442">
        <v>16</v>
      </c>
      <c r="AG20" s="450">
        <f t="shared" si="6"/>
        <v>5</v>
      </c>
    </row>
    <row r="21" spans="2:33" ht="14.25">
      <c r="B21" s="440">
        <v>17</v>
      </c>
      <c r="C21" s="440" t="s">
        <v>221</v>
      </c>
      <c r="D21" s="441" t="s">
        <v>273</v>
      </c>
      <c r="E21" s="441"/>
      <c r="F21" s="440">
        <v>98</v>
      </c>
      <c r="G21" s="440">
        <v>87</v>
      </c>
      <c r="H21" s="440">
        <v>90</v>
      </c>
      <c r="I21" s="440">
        <v>90</v>
      </c>
      <c r="J21" s="440">
        <v>93</v>
      </c>
      <c r="K21" s="440"/>
      <c r="L21" s="440">
        <v>102</v>
      </c>
      <c r="M21" s="440"/>
      <c r="N21" s="440">
        <v>99</v>
      </c>
      <c r="O21" s="440"/>
      <c r="P21" s="441">
        <v>13</v>
      </c>
      <c r="Q21" s="440"/>
      <c r="R21" s="445">
        <f t="shared" si="0"/>
        <v>94.14285714285714</v>
      </c>
      <c r="S21" s="445">
        <f t="shared" si="1"/>
        <v>17.71428571428571</v>
      </c>
      <c r="T21" s="441"/>
      <c r="U21" s="445">
        <f t="shared" si="2"/>
        <v>17.71428571428571</v>
      </c>
      <c r="V21" s="440"/>
      <c r="W21" s="440"/>
      <c r="X21" s="441"/>
      <c r="Y21" s="445">
        <f t="shared" si="7"/>
        <v>17.71428571428571</v>
      </c>
      <c r="Z21" s="445">
        <f t="shared" si="3"/>
        <v>0</v>
      </c>
      <c r="AA21" s="445">
        <f t="shared" si="4"/>
        <v>17.71428571428571</v>
      </c>
      <c r="AB21" s="440"/>
      <c r="AC21" s="446">
        <f t="shared" si="5"/>
        <v>17</v>
      </c>
      <c r="AD21" s="440" t="s">
        <v>221</v>
      </c>
      <c r="AE21" s="442">
        <v>17</v>
      </c>
      <c r="AG21" s="450">
        <f t="shared" si="6"/>
        <v>4</v>
      </c>
    </row>
    <row r="22" spans="2:33" ht="14.25">
      <c r="B22" s="440">
        <v>18</v>
      </c>
      <c r="C22" s="440" t="s">
        <v>218</v>
      </c>
      <c r="D22" s="441" t="s">
        <v>273</v>
      </c>
      <c r="E22" s="441"/>
      <c r="F22" s="440"/>
      <c r="G22" s="440"/>
      <c r="H22" s="440"/>
      <c r="I22" s="440"/>
      <c r="J22" s="440"/>
      <c r="K22" s="440">
        <v>105</v>
      </c>
      <c r="L22" s="440"/>
      <c r="M22" s="440">
        <v>101</v>
      </c>
      <c r="N22" s="440">
        <v>92</v>
      </c>
      <c r="O22" s="440"/>
      <c r="P22" s="441">
        <v>12</v>
      </c>
      <c r="Q22" s="440"/>
      <c r="R22" s="445">
        <f t="shared" si="0"/>
        <v>99.33333333333333</v>
      </c>
      <c r="S22" s="445">
        <f t="shared" si="1"/>
        <v>21.866666666666664</v>
      </c>
      <c r="T22" s="441"/>
      <c r="U22" s="445">
        <f t="shared" si="2"/>
        <v>21.866666666666664</v>
      </c>
      <c r="V22" s="440"/>
      <c r="W22" s="440"/>
      <c r="X22" s="441"/>
      <c r="Y22" s="445">
        <f t="shared" si="7"/>
        <v>21.866666666666664</v>
      </c>
      <c r="Z22" s="445">
        <f t="shared" si="3"/>
        <v>0</v>
      </c>
      <c r="AA22" s="445">
        <f t="shared" si="4"/>
        <v>18</v>
      </c>
      <c r="AB22" s="440"/>
      <c r="AC22" s="446">
        <f t="shared" si="5"/>
        <v>18</v>
      </c>
      <c r="AD22" s="440" t="s">
        <v>218</v>
      </c>
      <c r="AE22" s="442">
        <v>18</v>
      </c>
      <c r="AG22" s="450">
        <f t="shared" si="6"/>
        <v>6</v>
      </c>
    </row>
    <row r="23" spans="2:33" ht="14.25">
      <c r="B23" s="440">
        <v>19</v>
      </c>
      <c r="C23" s="440" t="s">
        <v>222</v>
      </c>
      <c r="D23" s="441" t="s">
        <v>273</v>
      </c>
      <c r="E23" s="441"/>
      <c r="F23" s="440"/>
      <c r="G23" s="440"/>
      <c r="H23" s="440"/>
      <c r="I23" s="440"/>
      <c r="J23" s="440">
        <v>94</v>
      </c>
      <c r="K23" s="440">
        <v>96</v>
      </c>
      <c r="L23" s="440"/>
      <c r="M23" s="440">
        <v>93</v>
      </c>
      <c r="N23" s="440">
        <v>98</v>
      </c>
      <c r="O23" s="440"/>
      <c r="P23" s="441">
        <v>13</v>
      </c>
      <c r="Q23" s="440"/>
      <c r="R23" s="445">
        <f t="shared" si="0"/>
        <v>95.25</v>
      </c>
      <c r="S23" s="445">
        <f t="shared" si="1"/>
        <v>18.6</v>
      </c>
      <c r="T23" s="441"/>
      <c r="U23" s="445">
        <f t="shared" si="2"/>
        <v>18.6</v>
      </c>
      <c r="V23" s="440"/>
      <c r="W23" s="440"/>
      <c r="X23" s="441"/>
      <c r="Y23" s="445">
        <f t="shared" si="7"/>
        <v>18.6</v>
      </c>
      <c r="Z23" s="445">
        <f t="shared" si="3"/>
        <v>0</v>
      </c>
      <c r="AA23" s="445">
        <f t="shared" si="4"/>
        <v>18.6</v>
      </c>
      <c r="AB23" s="440"/>
      <c r="AC23" s="446">
        <f t="shared" si="5"/>
        <v>18</v>
      </c>
      <c r="AD23" s="440" t="s">
        <v>222</v>
      </c>
      <c r="AE23" s="442">
        <v>19</v>
      </c>
      <c r="AG23" s="450">
        <f t="shared" si="6"/>
        <v>5</v>
      </c>
    </row>
    <row r="24" spans="2:33" ht="14.25">
      <c r="B24" s="440">
        <v>20</v>
      </c>
      <c r="C24" s="440" t="s">
        <v>224</v>
      </c>
      <c r="D24" s="441" t="s">
        <v>273</v>
      </c>
      <c r="E24" s="441"/>
      <c r="F24" s="440">
        <v>100</v>
      </c>
      <c r="G24" s="440">
        <v>100</v>
      </c>
      <c r="H24" s="440">
        <v>108</v>
      </c>
      <c r="I24" s="440"/>
      <c r="J24" s="440">
        <v>93</v>
      </c>
      <c r="K24" s="440">
        <v>103</v>
      </c>
      <c r="L24" s="440">
        <v>105</v>
      </c>
      <c r="M24" s="440">
        <v>92</v>
      </c>
      <c r="N24" s="440">
        <v>101</v>
      </c>
      <c r="O24" s="440"/>
      <c r="P24" s="441">
        <v>15</v>
      </c>
      <c r="Q24" s="440"/>
      <c r="R24" s="445">
        <f t="shared" si="0"/>
        <v>100.25</v>
      </c>
      <c r="S24" s="445">
        <f t="shared" si="1"/>
        <v>22.6</v>
      </c>
      <c r="T24" s="441">
        <v>1</v>
      </c>
      <c r="U24" s="445">
        <f t="shared" si="2"/>
        <v>19.21</v>
      </c>
      <c r="V24" s="440"/>
      <c r="W24" s="440">
        <v>95</v>
      </c>
      <c r="X24" s="441"/>
      <c r="Y24" s="445">
        <f t="shared" si="7"/>
        <v>19.21</v>
      </c>
      <c r="Z24" s="445">
        <f t="shared" si="3"/>
        <v>0</v>
      </c>
      <c r="AA24" s="445">
        <f t="shared" si="4"/>
        <v>19.21</v>
      </c>
      <c r="AB24" s="440"/>
      <c r="AC24" s="446">
        <f t="shared" si="5"/>
        <v>19</v>
      </c>
      <c r="AD24" s="440" t="s">
        <v>224</v>
      </c>
      <c r="AE24" s="442">
        <v>20</v>
      </c>
      <c r="AG24" s="450">
        <f t="shared" si="6"/>
        <v>4</v>
      </c>
    </row>
    <row r="25" spans="2:33" ht="14.25">
      <c r="B25" s="440">
        <v>21</v>
      </c>
      <c r="C25" s="440" t="s">
        <v>230</v>
      </c>
      <c r="D25" s="441" t="s">
        <v>273</v>
      </c>
      <c r="E25" s="441"/>
      <c r="F25" s="440"/>
      <c r="G25" s="440"/>
      <c r="H25" s="440"/>
      <c r="I25" s="440"/>
      <c r="J25" s="440">
        <v>100</v>
      </c>
      <c r="K25" s="440">
        <v>103</v>
      </c>
      <c r="L25" s="440"/>
      <c r="M25" s="440"/>
      <c r="N25" s="440">
        <v>100</v>
      </c>
      <c r="O25" s="440"/>
      <c r="P25" s="441">
        <v>16</v>
      </c>
      <c r="Q25" s="440"/>
      <c r="R25" s="445">
        <f t="shared" si="0"/>
        <v>101</v>
      </c>
      <c r="S25" s="445">
        <f t="shared" si="1"/>
        <v>23.200000000000003</v>
      </c>
      <c r="T25" s="441">
        <v>1</v>
      </c>
      <c r="U25" s="445">
        <f t="shared" si="2"/>
        <v>19.720000000000002</v>
      </c>
      <c r="V25" s="440"/>
      <c r="W25" s="440">
        <v>101</v>
      </c>
      <c r="X25" s="441"/>
      <c r="Y25" s="445">
        <f t="shared" si="7"/>
        <v>19.720000000000002</v>
      </c>
      <c r="Z25" s="445">
        <f t="shared" si="3"/>
        <v>0</v>
      </c>
      <c r="AA25" s="445">
        <f t="shared" si="4"/>
        <v>19.720000000000002</v>
      </c>
      <c r="AB25" s="440"/>
      <c r="AC25" s="446">
        <f t="shared" si="5"/>
        <v>19</v>
      </c>
      <c r="AD25" s="440" t="s">
        <v>230</v>
      </c>
      <c r="AE25" s="442">
        <v>21</v>
      </c>
      <c r="AG25" s="450">
        <f t="shared" si="6"/>
        <v>3</v>
      </c>
    </row>
    <row r="26" spans="2:33" ht="14.25">
      <c r="B26" s="440">
        <v>22</v>
      </c>
      <c r="C26" s="440" t="s">
        <v>226</v>
      </c>
      <c r="D26" s="441" t="s">
        <v>273</v>
      </c>
      <c r="E26" s="441"/>
      <c r="F26" s="440"/>
      <c r="G26" s="440"/>
      <c r="H26" s="440"/>
      <c r="I26" s="440"/>
      <c r="J26" s="440">
        <v>99</v>
      </c>
      <c r="K26" s="440"/>
      <c r="L26" s="440"/>
      <c r="M26" s="440"/>
      <c r="N26" s="440">
        <v>95</v>
      </c>
      <c r="O26" s="440"/>
      <c r="P26" s="441">
        <v>15</v>
      </c>
      <c r="Q26" s="440"/>
      <c r="R26" s="445">
        <f t="shared" si="0"/>
        <v>97</v>
      </c>
      <c r="S26" s="445">
        <f t="shared" si="1"/>
        <v>20</v>
      </c>
      <c r="T26" s="441"/>
      <c r="U26" s="445">
        <f t="shared" si="2"/>
        <v>20</v>
      </c>
      <c r="V26" s="440"/>
      <c r="W26" s="440"/>
      <c r="X26" s="441"/>
      <c r="Y26" s="445">
        <f t="shared" si="7"/>
        <v>20</v>
      </c>
      <c r="Z26" s="445">
        <f t="shared" si="3"/>
        <v>0</v>
      </c>
      <c r="AA26" s="445">
        <f t="shared" si="4"/>
        <v>20</v>
      </c>
      <c r="AB26" s="440"/>
      <c r="AC26" s="446">
        <f t="shared" si="5"/>
        <v>20</v>
      </c>
      <c r="AD26" s="440" t="s">
        <v>226</v>
      </c>
      <c r="AE26" s="442">
        <v>22</v>
      </c>
      <c r="AG26" s="450">
        <f>AC28-P28</f>
        <v>-6</v>
      </c>
    </row>
    <row r="27" spans="2:33" ht="14.25">
      <c r="B27" s="440">
        <v>23</v>
      </c>
      <c r="C27" s="440" t="s">
        <v>231</v>
      </c>
      <c r="D27" s="441" t="s">
        <v>273</v>
      </c>
      <c r="E27" s="441"/>
      <c r="F27" s="440"/>
      <c r="G27" s="440"/>
      <c r="H27" s="440"/>
      <c r="I27" s="440"/>
      <c r="J27" s="440">
        <v>97</v>
      </c>
      <c r="K27" s="440"/>
      <c r="L27" s="440"/>
      <c r="M27" s="440"/>
      <c r="N27" s="440"/>
      <c r="O27" s="440"/>
      <c r="P27" s="441">
        <v>16</v>
      </c>
      <c r="Q27" s="440"/>
      <c r="R27" s="445">
        <f t="shared" si="0"/>
        <v>97</v>
      </c>
      <c r="S27" s="445">
        <f t="shared" si="1"/>
        <v>20</v>
      </c>
      <c r="T27" s="441"/>
      <c r="U27" s="445">
        <f t="shared" si="2"/>
        <v>20</v>
      </c>
      <c r="V27" s="440"/>
      <c r="W27" s="440"/>
      <c r="X27" s="441"/>
      <c r="Y27" s="445">
        <f t="shared" si="7"/>
        <v>20</v>
      </c>
      <c r="Z27" s="445">
        <f t="shared" si="3"/>
        <v>0</v>
      </c>
      <c r="AA27" s="445">
        <f t="shared" si="4"/>
        <v>20</v>
      </c>
      <c r="AB27" s="440"/>
      <c r="AC27" s="446">
        <f t="shared" si="5"/>
        <v>20</v>
      </c>
      <c r="AD27" s="440" t="s">
        <v>231</v>
      </c>
      <c r="AE27" s="442">
        <v>23</v>
      </c>
      <c r="AG27" s="450">
        <f>AC26-P26</f>
        <v>5</v>
      </c>
    </row>
    <row r="28" spans="2:33" ht="14.25">
      <c r="B28" s="440">
        <v>24</v>
      </c>
      <c r="C28" s="440" t="s">
        <v>243</v>
      </c>
      <c r="D28" s="441" t="s">
        <v>273</v>
      </c>
      <c r="E28" s="441"/>
      <c r="F28" s="440"/>
      <c r="G28" s="448">
        <v>97</v>
      </c>
      <c r="H28" s="440"/>
      <c r="I28" s="440"/>
      <c r="J28" s="440"/>
      <c r="K28" s="440"/>
      <c r="L28" s="440"/>
      <c r="M28" s="440"/>
      <c r="N28" s="440"/>
      <c r="O28" s="440"/>
      <c r="P28" s="441">
        <v>26</v>
      </c>
      <c r="Q28" s="440"/>
      <c r="R28" s="445">
        <f>AVERAGE(F28:N28)</f>
        <v>97</v>
      </c>
      <c r="S28" s="445">
        <f>IF((R28-72)*80%&gt;36,36,(R28-72)*80%)</f>
        <v>20</v>
      </c>
      <c r="T28" s="441"/>
      <c r="U28" s="445">
        <f>IF(T28=1,S28*85%,S28)</f>
        <v>20</v>
      </c>
      <c r="V28" s="440"/>
      <c r="W28" s="440"/>
      <c r="X28" s="441"/>
      <c r="Y28" s="445">
        <f>U28</f>
        <v>20</v>
      </c>
      <c r="Z28" s="445">
        <f>IF(O28&lt;20,IF((X28-O28)&gt;6,O28+6,X28),X28)</f>
        <v>0</v>
      </c>
      <c r="AA28" s="445">
        <f>IF((Y28-P28)&gt;6,P28+6,Y28)</f>
        <v>20</v>
      </c>
      <c r="AB28" s="440"/>
      <c r="AC28" s="446">
        <f>ROUNDDOWN(AA28,0)</f>
        <v>20</v>
      </c>
      <c r="AD28" s="440" t="s">
        <v>243</v>
      </c>
      <c r="AE28" s="442">
        <v>24</v>
      </c>
      <c r="AG28" s="450">
        <f>AC27-P27</f>
        <v>4</v>
      </c>
    </row>
    <row r="29" spans="2:33" ht="14.25">
      <c r="B29" s="440">
        <v>25</v>
      </c>
      <c r="C29" s="440" t="s">
        <v>223</v>
      </c>
      <c r="D29" s="441" t="s">
        <v>273</v>
      </c>
      <c r="E29" s="441"/>
      <c r="F29" s="440">
        <v>93</v>
      </c>
      <c r="G29" s="440">
        <v>99</v>
      </c>
      <c r="H29" s="440"/>
      <c r="I29" s="440"/>
      <c r="J29" s="440">
        <v>95</v>
      </c>
      <c r="K29" s="440">
        <v>97</v>
      </c>
      <c r="L29" s="440">
        <v>100</v>
      </c>
      <c r="M29" s="440">
        <v>99</v>
      </c>
      <c r="N29" s="440">
        <v>113</v>
      </c>
      <c r="O29" s="440"/>
      <c r="P29" s="441">
        <v>14</v>
      </c>
      <c r="Q29" s="440"/>
      <c r="R29" s="445">
        <f t="shared" si="0"/>
        <v>99.42857142857143</v>
      </c>
      <c r="S29" s="445">
        <f t="shared" si="1"/>
        <v>21.942857142857147</v>
      </c>
      <c r="T29" s="441"/>
      <c r="U29" s="445">
        <f t="shared" si="2"/>
        <v>21.942857142857147</v>
      </c>
      <c r="V29" s="440"/>
      <c r="W29" s="440">
        <v>92</v>
      </c>
      <c r="X29" s="441"/>
      <c r="Y29" s="445">
        <f t="shared" si="7"/>
        <v>21.942857142857147</v>
      </c>
      <c r="Z29" s="445">
        <f t="shared" si="3"/>
        <v>0</v>
      </c>
      <c r="AA29" s="445">
        <f t="shared" si="4"/>
        <v>20</v>
      </c>
      <c r="AB29" s="440"/>
      <c r="AC29" s="446">
        <f t="shared" si="5"/>
        <v>20</v>
      </c>
      <c r="AD29" s="440" t="s">
        <v>223</v>
      </c>
      <c r="AE29" s="442">
        <v>25</v>
      </c>
      <c r="AG29" s="450">
        <f>AC29-P29</f>
        <v>6</v>
      </c>
    </row>
    <row r="30" spans="2:33" ht="14.25">
      <c r="B30" s="440">
        <v>26</v>
      </c>
      <c r="C30" s="440" t="s">
        <v>227</v>
      </c>
      <c r="D30" s="441" t="s">
        <v>273</v>
      </c>
      <c r="E30" s="441"/>
      <c r="F30" s="440"/>
      <c r="G30" s="440"/>
      <c r="H30" s="440">
        <v>90</v>
      </c>
      <c r="I30" s="440">
        <v>95</v>
      </c>
      <c r="J30" s="440"/>
      <c r="K30" s="440">
        <v>99</v>
      </c>
      <c r="L30" s="440">
        <v>97</v>
      </c>
      <c r="M30" s="440">
        <v>105</v>
      </c>
      <c r="N30" s="440"/>
      <c r="O30" s="440"/>
      <c r="P30" s="441">
        <v>16</v>
      </c>
      <c r="Q30" s="440"/>
      <c r="R30" s="445">
        <f t="shared" si="0"/>
        <v>97.2</v>
      </c>
      <c r="S30" s="445">
        <f t="shared" si="1"/>
        <v>20.160000000000004</v>
      </c>
      <c r="T30" s="441"/>
      <c r="U30" s="445">
        <f t="shared" si="2"/>
        <v>20.160000000000004</v>
      </c>
      <c r="V30" s="440"/>
      <c r="W30" s="440"/>
      <c r="X30" s="441"/>
      <c r="Y30" s="445">
        <f t="shared" si="7"/>
        <v>20.160000000000004</v>
      </c>
      <c r="Z30" s="445">
        <f t="shared" si="3"/>
        <v>0</v>
      </c>
      <c r="AA30" s="445">
        <f t="shared" si="4"/>
        <v>20.160000000000004</v>
      </c>
      <c r="AB30" s="440"/>
      <c r="AC30" s="446">
        <f t="shared" si="5"/>
        <v>20</v>
      </c>
      <c r="AD30" s="440" t="s">
        <v>227</v>
      </c>
      <c r="AE30" s="442">
        <v>26</v>
      </c>
      <c r="AG30" s="450">
        <f>AC30-P30</f>
        <v>4</v>
      </c>
    </row>
    <row r="31" spans="2:33" ht="14.25">
      <c r="B31" s="440">
        <v>27</v>
      </c>
      <c r="C31" s="440" t="s">
        <v>225</v>
      </c>
      <c r="D31" s="441" t="s">
        <v>273</v>
      </c>
      <c r="E31" s="441"/>
      <c r="F31" s="440"/>
      <c r="G31" s="440"/>
      <c r="H31" s="440">
        <v>109</v>
      </c>
      <c r="I31" s="440"/>
      <c r="J31" s="440">
        <v>91</v>
      </c>
      <c r="K31" s="440"/>
      <c r="L31" s="440"/>
      <c r="M31" s="440">
        <v>114</v>
      </c>
      <c r="N31" s="440"/>
      <c r="O31" s="440"/>
      <c r="P31" s="441">
        <v>15</v>
      </c>
      <c r="Q31" s="440"/>
      <c r="R31" s="445">
        <f t="shared" si="0"/>
        <v>104.66666666666667</v>
      </c>
      <c r="S31" s="445">
        <f t="shared" si="1"/>
        <v>26.13333333333334</v>
      </c>
      <c r="T31" s="441"/>
      <c r="U31" s="445">
        <f t="shared" si="2"/>
        <v>26.13333333333334</v>
      </c>
      <c r="V31" s="440"/>
      <c r="W31" s="440"/>
      <c r="X31" s="441"/>
      <c r="Y31" s="445">
        <f t="shared" si="7"/>
        <v>26.13333333333334</v>
      </c>
      <c r="Z31" s="445">
        <f t="shared" si="3"/>
        <v>0</v>
      </c>
      <c r="AA31" s="445">
        <f t="shared" si="4"/>
        <v>21</v>
      </c>
      <c r="AB31" s="440"/>
      <c r="AC31" s="446">
        <f t="shared" si="5"/>
        <v>21</v>
      </c>
      <c r="AD31" s="440" t="s">
        <v>225</v>
      </c>
      <c r="AE31" s="442">
        <v>27</v>
      </c>
      <c r="AG31" s="450">
        <f>AC31-P31</f>
        <v>6</v>
      </c>
    </row>
    <row r="32" spans="2:33" ht="14.25">
      <c r="B32" s="440">
        <v>28</v>
      </c>
      <c r="C32" s="440" t="s">
        <v>233</v>
      </c>
      <c r="D32" s="441" t="s">
        <v>273</v>
      </c>
      <c r="E32" s="441"/>
      <c r="F32" s="440"/>
      <c r="G32" s="440"/>
      <c r="H32" s="440"/>
      <c r="I32" s="440">
        <v>90</v>
      </c>
      <c r="J32" s="440"/>
      <c r="K32" s="440">
        <v>97</v>
      </c>
      <c r="L32" s="440"/>
      <c r="M32" s="440">
        <v>100</v>
      </c>
      <c r="N32" s="440">
        <v>107</v>
      </c>
      <c r="O32" s="440"/>
      <c r="P32" s="441">
        <v>17</v>
      </c>
      <c r="Q32" s="440"/>
      <c r="R32" s="445">
        <f t="shared" si="0"/>
        <v>98.5</v>
      </c>
      <c r="S32" s="445">
        <f t="shared" si="1"/>
        <v>21.200000000000003</v>
      </c>
      <c r="T32" s="441"/>
      <c r="U32" s="445">
        <f t="shared" si="2"/>
        <v>21.200000000000003</v>
      </c>
      <c r="V32" s="440"/>
      <c r="W32" s="440">
        <v>104</v>
      </c>
      <c r="X32" s="441"/>
      <c r="Y32" s="445">
        <f t="shared" si="7"/>
        <v>21.200000000000003</v>
      </c>
      <c r="Z32" s="445">
        <f t="shared" si="3"/>
        <v>0</v>
      </c>
      <c r="AA32" s="445">
        <f t="shared" si="4"/>
        <v>21.200000000000003</v>
      </c>
      <c r="AB32" s="440"/>
      <c r="AC32" s="446">
        <f t="shared" si="5"/>
        <v>21</v>
      </c>
      <c r="AD32" s="440" t="s">
        <v>233</v>
      </c>
      <c r="AE32" s="442">
        <v>28</v>
      </c>
      <c r="AG32" s="450">
        <f>AC32-P32</f>
        <v>4</v>
      </c>
    </row>
    <row r="33" spans="2:33" ht="14.25">
      <c r="B33" s="440">
        <v>29</v>
      </c>
      <c r="C33" s="440" t="s">
        <v>253</v>
      </c>
      <c r="D33" s="441" t="s">
        <v>273</v>
      </c>
      <c r="E33" s="441"/>
      <c r="F33" s="440">
        <v>107</v>
      </c>
      <c r="G33" s="440">
        <v>96</v>
      </c>
      <c r="H33" s="440">
        <v>101</v>
      </c>
      <c r="I33" s="440">
        <v>93</v>
      </c>
      <c r="J33" s="440"/>
      <c r="K33" s="440"/>
      <c r="L33" s="440"/>
      <c r="M33" s="440"/>
      <c r="N33" s="440"/>
      <c r="O33" s="440"/>
      <c r="P33" s="441">
        <v>17</v>
      </c>
      <c r="Q33" s="440"/>
      <c r="R33" s="445">
        <f t="shared" si="0"/>
        <v>99.25</v>
      </c>
      <c r="S33" s="445">
        <f t="shared" si="1"/>
        <v>21.8</v>
      </c>
      <c r="T33" s="441"/>
      <c r="U33" s="445">
        <f t="shared" si="2"/>
        <v>21.8</v>
      </c>
      <c r="V33" s="440"/>
      <c r="W33" s="440"/>
      <c r="X33" s="441"/>
      <c r="Y33" s="445">
        <f t="shared" si="7"/>
        <v>21.8</v>
      </c>
      <c r="Z33" s="445">
        <f t="shared" si="3"/>
        <v>0</v>
      </c>
      <c r="AA33" s="445">
        <f t="shared" si="4"/>
        <v>21.8</v>
      </c>
      <c r="AB33" s="440"/>
      <c r="AC33" s="446">
        <f t="shared" si="5"/>
        <v>21</v>
      </c>
      <c r="AD33" s="440" t="s">
        <v>253</v>
      </c>
      <c r="AE33" s="442">
        <v>29</v>
      </c>
      <c r="AG33" s="450">
        <f>AC33-P33</f>
        <v>4</v>
      </c>
    </row>
    <row r="34" spans="2:33" ht="14.25">
      <c r="B34" s="440">
        <v>30</v>
      </c>
      <c r="C34" s="440" t="s">
        <v>228</v>
      </c>
      <c r="D34" s="441" t="s">
        <v>273</v>
      </c>
      <c r="E34" s="441"/>
      <c r="F34" s="440">
        <v>110</v>
      </c>
      <c r="G34" s="440">
        <v>110</v>
      </c>
      <c r="H34" s="440">
        <v>94</v>
      </c>
      <c r="I34" s="440">
        <v>108</v>
      </c>
      <c r="J34" s="440"/>
      <c r="K34" s="440"/>
      <c r="L34" s="440"/>
      <c r="M34" s="440"/>
      <c r="N34" s="440"/>
      <c r="O34" s="440"/>
      <c r="P34" s="441">
        <v>16</v>
      </c>
      <c r="Q34" s="440"/>
      <c r="R34" s="445">
        <f t="shared" si="0"/>
        <v>105.5</v>
      </c>
      <c r="S34" s="445">
        <f t="shared" si="1"/>
        <v>26.8</v>
      </c>
      <c r="T34" s="441">
        <v>1</v>
      </c>
      <c r="U34" s="445">
        <f t="shared" si="2"/>
        <v>22.78</v>
      </c>
      <c r="V34" s="440"/>
      <c r="W34" s="440"/>
      <c r="X34" s="441"/>
      <c r="Y34" s="445">
        <f t="shared" si="7"/>
        <v>22.78</v>
      </c>
      <c r="Z34" s="445">
        <f t="shared" si="3"/>
        <v>0</v>
      </c>
      <c r="AA34" s="445">
        <f t="shared" si="4"/>
        <v>22</v>
      </c>
      <c r="AB34" s="440"/>
      <c r="AC34" s="446">
        <f t="shared" si="5"/>
        <v>22</v>
      </c>
      <c r="AD34" s="440" t="s">
        <v>228</v>
      </c>
      <c r="AE34" s="442">
        <v>30</v>
      </c>
      <c r="AG34" s="450">
        <f>AC34-P34</f>
        <v>6</v>
      </c>
    </row>
    <row r="35" spans="2:33" ht="14.25">
      <c r="B35" s="440">
        <v>32</v>
      </c>
      <c r="C35" s="440" t="s">
        <v>229</v>
      </c>
      <c r="D35" s="441" t="s">
        <v>273</v>
      </c>
      <c r="E35" s="441"/>
      <c r="F35" s="440">
        <v>105</v>
      </c>
      <c r="G35" s="440">
        <v>105</v>
      </c>
      <c r="H35" s="440">
        <v>92</v>
      </c>
      <c r="I35" s="440">
        <v>108</v>
      </c>
      <c r="J35" s="440"/>
      <c r="K35" s="440"/>
      <c r="L35" s="440">
        <v>120</v>
      </c>
      <c r="M35" s="440">
        <v>109</v>
      </c>
      <c r="N35" s="440"/>
      <c r="O35" s="440"/>
      <c r="P35" s="441">
        <v>16</v>
      </c>
      <c r="Q35" s="440"/>
      <c r="R35" s="445">
        <f t="shared" si="0"/>
        <v>106.5</v>
      </c>
      <c r="S35" s="445">
        <f t="shared" si="1"/>
        <v>27.6</v>
      </c>
      <c r="T35" s="441"/>
      <c r="U35" s="445">
        <f t="shared" si="2"/>
        <v>27.6</v>
      </c>
      <c r="V35" s="440"/>
      <c r="W35" s="440">
        <v>115</v>
      </c>
      <c r="X35" s="441"/>
      <c r="Y35" s="445">
        <f t="shared" si="7"/>
        <v>27.6</v>
      </c>
      <c r="Z35" s="445">
        <f t="shared" si="3"/>
        <v>0</v>
      </c>
      <c r="AA35" s="445">
        <f t="shared" si="4"/>
        <v>22</v>
      </c>
      <c r="AB35" s="440"/>
      <c r="AC35" s="446">
        <f t="shared" si="5"/>
        <v>22</v>
      </c>
      <c r="AD35" s="440" t="s">
        <v>229</v>
      </c>
      <c r="AE35" s="442">
        <v>32</v>
      </c>
      <c r="AG35" s="450">
        <f>AC35-P35</f>
        <v>6</v>
      </c>
    </row>
    <row r="36" spans="2:33" ht="14.25">
      <c r="B36" s="440">
        <v>33</v>
      </c>
      <c r="C36" s="440" t="s">
        <v>238</v>
      </c>
      <c r="D36" s="441" t="s">
        <v>273</v>
      </c>
      <c r="E36" s="441"/>
      <c r="F36" s="440"/>
      <c r="G36" s="440"/>
      <c r="H36" s="440"/>
      <c r="I36" s="440">
        <v>100</v>
      </c>
      <c r="J36" s="440"/>
      <c r="K36" s="440"/>
      <c r="L36" s="440"/>
      <c r="M36" s="440"/>
      <c r="N36" s="440"/>
      <c r="O36" s="440"/>
      <c r="P36" s="441">
        <v>19</v>
      </c>
      <c r="Q36" s="440"/>
      <c r="R36" s="445">
        <f t="shared" si="0"/>
        <v>100</v>
      </c>
      <c r="S36" s="445">
        <f t="shared" si="1"/>
        <v>22.400000000000002</v>
      </c>
      <c r="T36" s="441"/>
      <c r="U36" s="445">
        <f t="shared" si="2"/>
        <v>22.400000000000002</v>
      </c>
      <c r="V36" s="440"/>
      <c r="W36" s="440"/>
      <c r="X36" s="441"/>
      <c r="Y36" s="445">
        <f t="shared" si="7"/>
        <v>22.400000000000002</v>
      </c>
      <c r="Z36" s="445">
        <f t="shared" si="3"/>
        <v>0</v>
      </c>
      <c r="AA36" s="445">
        <f t="shared" si="4"/>
        <v>22.400000000000002</v>
      </c>
      <c r="AB36" s="440"/>
      <c r="AC36" s="446">
        <f t="shared" si="5"/>
        <v>22</v>
      </c>
      <c r="AD36" s="440" t="s">
        <v>238</v>
      </c>
      <c r="AE36" s="442">
        <v>33</v>
      </c>
      <c r="AG36" s="450">
        <f>AC36-P36</f>
        <v>3</v>
      </c>
    </row>
    <row r="37" spans="2:33" ht="14.25">
      <c r="B37" s="440">
        <v>34</v>
      </c>
      <c r="C37" s="440" t="s">
        <v>244</v>
      </c>
      <c r="D37" s="441" t="s">
        <v>273</v>
      </c>
      <c r="E37" s="441"/>
      <c r="F37" s="440"/>
      <c r="G37" s="440">
        <v>100</v>
      </c>
      <c r="H37" s="440"/>
      <c r="I37" s="440"/>
      <c r="J37" s="440"/>
      <c r="K37" s="440"/>
      <c r="L37" s="440"/>
      <c r="M37" s="440"/>
      <c r="N37" s="440"/>
      <c r="O37" s="440"/>
      <c r="P37" s="441">
        <v>29</v>
      </c>
      <c r="Q37" s="440"/>
      <c r="R37" s="445">
        <f t="shared" si="0"/>
        <v>100</v>
      </c>
      <c r="S37" s="445">
        <f t="shared" si="1"/>
        <v>22.400000000000002</v>
      </c>
      <c r="T37" s="441"/>
      <c r="U37" s="445">
        <f t="shared" si="2"/>
        <v>22.400000000000002</v>
      </c>
      <c r="V37" s="440"/>
      <c r="W37" s="440"/>
      <c r="X37" s="441"/>
      <c r="Y37" s="445">
        <f t="shared" si="7"/>
        <v>22.400000000000002</v>
      </c>
      <c r="Z37" s="445">
        <f t="shared" si="3"/>
        <v>0</v>
      </c>
      <c r="AA37" s="445">
        <f t="shared" si="4"/>
        <v>22.400000000000002</v>
      </c>
      <c r="AB37" s="440"/>
      <c r="AC37" s="446">
        <f t="shared" si="5"/>
        <v>22</v>
      </c>
      <c r="AD37" s="440" t="s">
        <v>244</v>
      </c>
      <c r="AE37" s="442">
        <v>34</v>
      </c>
      <c r="AG37" s="450">
        <f>AC37-P37</f>
        <v>-7</v>
      </c>
    </row>
    <row r="38" spans="2:33" ht="14.25">
      <c r="B38" s="440">
        <v>35</v>
      </c>
      <c r="C38" s="440" t="s">
        <v>236</v>
      </c>
      <c r="D38" s="441" t="s">
        <v>273</v>
      </c>
      <c r="E38" s="441"/>
      <c r="F38" s="440"/>
      <c r="G38" s="440"/>
      <c r="H38" s="440"/>
      <c r="I38" s="440">
        <v>106</v>
      </c>
      <c r="J38" s="440">
        <v>106</v>
      </c>
      <c r="K38" s="440">
        <v>99</v>
      </c>
      <c r="L38" s="440">
        <v>92</v>
      </c>
      <c r="M38" s="440"/>
      <c r="N38" s="440"/>
      <c r="O38" s="440"/>
      <c r="P38" s="441">
        <v>18</v>
      </c>
      <c r="Q38" s="440"/>
      <c r="R38" s="445">
        <f t="shared" si="0"/>
        <v>100.75</v>
      </c>
      <c r="S38" s="445">
        <f t="shared" si="1"/>
        <v>23</v>
      </c>
      <c r="T38" s="441"/>
      <c r="U38" s="445">
        <f t="shared" si="2"/>
        <v>23</v>
      </c>
      <c r="V38" s="440"/>
      <c r="W38" s="440">
        <v>98</v>
      </c>
      <c r="X38" s="441"/>
      <c r="Y38" s="445">
        <f t="shared" si="7"/>
        <v>23</v>
      </c>
      <c r="Z38" s="445">
        <f t="shared" si="3"/>
        <v>0</v>
      </c>
      <c r="AA38" s="445">
        <f t="shared" si="4"/>
        <v>23</v>
      </c>
      <c r="AB38" s="440"/>
      <c r="AC38" s="446">
        <f t="shared" si="5"/>
        <v>23</v>
      </c>
      <c r="AD38" s="440" t="s">
        <v>236</v>
      </c>
      <c r="AE38" s="442">
        <v>35</v>
      </c>
      <c r="AG38" s="450">
        <f>AC38-P38</f>
        <v>5</v>
      </c>
    </row>
    <row r="39" spans="2:33" ht="14.25">
      <c r="B39" s="440">
        <v>36</v>
      </c>
      <c r="C39" s="440" t="s">
        <v>242</v>
      </c>
      <c r="D39" s="441" t="s">
        <v>273</v>
      </c>
      <c r="E39" s="441"/>
      <c r="F39" s="440"/>
      <c r="G39" s="440">
        <v>97</v>
      </c>
      <c r="H39" s="440">
        <v>105</v>
      </c>
      <c r="I39" s="440">
        <v>102</v>
      </c>
      <c r="J39" s="440">
        <v>99</v>
      </c>
      <c r="K39" s="440"/>
      <c r="L39" s="440"/>
      <c r="M39" s="440"/>
      <c r="N39" s="440"/>
      <c r="O39" s="440"/>
      <c r="P39" s="441">
        <v>26</v>
      </c>
      <c r="Q39" s="440"/>
      <c r="R39" s="445">
        <f t="shared" si="0"/>
        <v>100.75</v>
      </c>
      <c r="S39" s="445">
        <f t="shared" si="1"/>
        <v>23</v>
      </c>
      <c r="T39" s="441"/>
      <c r="U39" s="445">
        <f t="shared" si="2"/>
        <v>23</v>
      </c>
      <c r="V39" s="440"/>
      <c r="W39" s="440"/>
      <c r="X39" s="441"/>
      <c r="Y39" s="445">
        <f t="shared" si="7"/>
        <v>23</v>
      </c>
      <c r="Z39" s="445">
        <f t="shared" si="3"/>
        <v>0</v>
      </c>
      <c r="AA39" s="445">
        <f t="shared" si="4"/>
        <v>23</v>
      </c>
      <c r="AB39" s="440"/>
      <c r="AC39" s="446">
        <f t="shared" si="5"/>
        <v>23</v>
      </c>
      <c r="AD39" s="440" t="s">
        <v>242</v>
      </c>
      <c r="AE39" s="442">
        <v>36</v>
      </c>
      <c r="AG39" s="450">
        <f>AC39-P39</f>
        <v>-3</v>
      </c>
    </row>
    <row r="40" spans="2:33" ht="14.25">
      <c r="B40" s="440">
        <v>37</v>
      </c>
      <c r="C40" s="440" t="s">
        <v>232</v>
      </c>
      <c r="D40" s="441" t="s">
        <v>273</v>
      </c>
      <c r="E40" s="441"/>
      <c r="F40" s="440"/>
      <c r="G40" s="440"/>
      <c r="H40" s="440"/>
      <c r="I40" s="440"/>
      <c r="J40" s="440">
        <v>94</v>
      </c>
      <c r="K40" s="440">
        <v>102</v>
      </c>
      <c r="L40" s="440"/>
      <c r="M40" s="440">
        <v>109</v>
      </c>
      <c r="N40" s="440"/>
      <c r="O40" s="440"/>
      <c r="P40" s="441">
        <v>17</v>
      </c>
      <c r="Q40" s="440"/>
      <c r="R40" s="445">
        <f t="shared" si="0"/>
        <v>101.66666666666667</v>
      </c>
      <c r="S40" s="445">
        <f t="shared" si="1"/>
        <v>23.733333333333338</v>
      </c>
      <c r="T40" s="441"/>
      <c r="U40" s="445">
        <f t="shared" si="2"/>
        <v>23.733333333333338</v>
      </c>
      <c r="V40" s="440"/>
      <c r="W40" s="440"/>
      <c r="X40" s="441"/>
      <c r="Y40" s="445">
        <f t="shared" si="7"/>
        <v>23.733333333333338</v>
      </c>
      <c r="Z40" s="445">
        <f t="shared" si="3"/>
        <v>0</v>
      </c>
      <c r="AA40" s="445">
        <f t="shared" si="4"/>
        <v>23</v>
      </c>
      <c r="AB40" s="440"/>
      <c r="AC40" s="446">
        <f t="shared" si="5"/>
        <v>23</v>
      </c>
      <c r="AD40" s="440" t="s">
        <v>232</v>
      </c>
      <c r="AE40" s="442">
        <v>37</v>
      </c>
      <c r="AG40" s="450">
        <f>AC40-P40</f>
        <v>6</v>
      </c>
    </row>
    <row r="41" spans="2:33" ht="14.25">
      <c r="B41" s="440">
        <v>38</v>
      </c>
      <c r="C41" s="440" t="s">
        <v>235</v>
      </c>
      <c r="D41" s="441" t="s">
        <v>273</v>
      </c>
      <c r="E41" s="441"/>
      <c r="F41" s="440"/>
      <c r="G41" s="440">
        <v>108</v>
      </c>
      <c r="H41" s="440">
        <v>113</v>
      </c>
      <c r="I41" s="440"/>
      <c r="J41" s="440">
        <v>111</v>
      </c>
      <c r="K41" s="440">
        <v>109</v>
      </c>
      <c r="L41" s="440"/>
      <c r="M41" s="440">
        <v>99</v>
      </c>
      <c r="N41" s="440"/>
      <c r="O41" s="440"/>
      <c r="P41" s="441">
        <v>17</v>
      </c>
      <c r="Q41" s="440"/>
      <c r="R41" s="445">
        <f t="shared" si="0"/>
        <v>108</v>
      </c>
      <c r="S41" s="445">
        <f t="shared" si="1"/>
        <v>28.8</v>
      </c>
      <c r="T41" s="441">
        <v>1</v>
      </c>
      <c r="U41" s="445">
        <f t="shared" si="2"/>
        <v>24.48</v>
      </c>
      <c r="V41" s="440"/>
      <c r="W41" s="440">
        <v>107</v>
      </c>
      <c r="X41" s="441"/>
      <c r="Y41" s="445">
        <f t="shared" si="7"/>
        <v>24.48</v>
      </c>
      <c r="Z41" s="445">
        <f t="shared" si="3"/>
        <v>0</v>
      </c>
      <c r="AA41" s="445">
        <f t="shared" si="4"/>
        <v>23</v>
      </c>
      <c r="AB41" s="440"/>
      <c r="AC41" s="446">
        <f t="shared" si="5"/>
        <v>23</v>
      </c>
      <c r="AD41" s="440" t="s">
        <v>235</v>
      </c>
      <c r="AE41" s="442">
        <v>38</v>
      </c>
      <c r="AG41" s="450">
        <f>AC41-P41</f>
        <v>6</v>
      </c>
    </row>
    <row r="42" spans="2:33" ht="14.25">
      <c r="B42" s="440">
        <v>38</v>
      </c>
      <c r="C42" s="440" t="s">
        <v>237</v>
      </c>
      <c r="D42" s="441" t="s">
        <v>273</v>
      </c>
      <c r="E42" s="441"/>
      <c r="F42" s="440">
        <v>112</v>
      </c>
      <c r="G42" s="440">
        <v>95</v>
      </c>
      <c r="H42" s="440">
        <v>103</v>
      </c>
      <c r="I42" s="440">
        <v>98</v>
      </c>
      <c r="J42" s="440">
        <v>99</v>
      </c>
      <c r="K42" s="440">
        <v>96</v>
      </c>
      <c r="L42" s="440">
        <v>105</v>
      </c>
      <c r="M42" s="440">
        <v>101</v>
      </c>
      <c r="N42" s="440">
        <v>101</v>
      </c>
      <c r="O42" s="440"/>
      <c r="P42" s="441">
        <v>18</v>
      </c>
      <c r="Q42" s="440"/>
      <c r="R42" s="445">
        <f t="shared" si="0"/>
        <v>101.11111111111111</v>
      </c>
      <c r="S42" s="445">
        <f t="shared" si="1"/>
        <v>23.28888888888889</v>
      </c>
      <c r="T42" s="441"/>
      <c r="U42" s="445">
        <f t="shared" si="2"/>
        <v>23.28888888888889</v>
      </c>
      <c r="V42" s="440"/>
      <c r="W42" s="440"/>
      <c r="X42" s="441"/>
      <c r="Y42" s="445">
        <f t="shared" si="7"/>
        <v>23.28888888888889</v>
      </c>
      <c r="Z42" s="445">
        <f t="shared" si="3"/>
        <v>0</v>
      </c>
      <c r="AA42" s="445">
        <f t="shared" si="4"/>
        <v>23.28888888888889</v>
      </c>
      <c r="AB42" s="440"/>
      <c r="AC42" s="446">
        <f t="shared" si="5"/>
        <v>23</v>
      </c>
      <c r="AD42" s="440" t="s">
        <v>237</v>
      </c>
      <c r="AE42" s="442">
        <v>38</v>
      </c>
      <c r="AG42" s="450">
        <f>AC42-P42</f>
        <v>5</v>
      </c>
    </row>
    <row r="43" spans="2:33" ht="14.25">
      <c r="B43" s="440">
        <v>39</v>
      </c>
      <c r="C43" s="440" t="s">
        <v>239</v>
      </c>
      <c r="D43" s="441" t="s">
        <v>273</v>
      </c>
      <c r="E43" s="441"/>
      <c r="F43" s="440">
        <v>113</v>
      </c>
      <c r="G43" s="440">
        <v>101</v>
      </c>
      <c r="H43" s="440">
        <v>110</v>
      </c>
      <c r="I43" s="440"/>
      <c r="J43" s="440">
        <v>107</v>
      </c>
      <c r="K43" s="440">
        <v>101</v>
      </c>
      <c r="L43" s="440">
        <v>115</v>
      </c>
      <c r="M43" s="440"/>
      <c r="N43" s="440"/>
      <c r="O43" s="440"/>
      <c r="P43" s="441">
        <v>20</v>
      </c>
      <c r="Q43" s="440"/>
      <c r="R43" s="445">
        <f t="shared" si="0"/>
        <v>107.83333333333333</v>
      </c>
      <c r="S43" s="445">
        <f t="shared" si="1"/>
        <v>28.666666666666664</v>
      </c>
      <c r="T43" s="441">
        <v>1</v>
      </c>
      <c r="U43" s="445">
        <f t="shared" si="2"/>
        <v>24.366666666666664</v>
      </c>
      <c r="V43" s="440"/>
      <c r="W43" s="440">
        <v>130</v>
      </c>
      <c r="X43" s="441"/>
      <c r="Y43" s="445">
        <f t="shared" si="7"/>
        <v>24.366666666666664</v>
      </c>
      <c r="Z43" s="445">
        <f t="shared" si="3"/>
        <v>0</v>
      </c>
      <c r="AA43" s="445">
        <f t="shared" si="4"/>
        <v>24.366666666666664</v>
      </c>
      <c r="AB43" s="440"/>
      <c r="AC43" s="446">
        <f t="shared" si="5"/>
        <v>24</v>
      </c>
      <c r="AD43" s="440" t="s">
        <v>239</v>
      </c>
      <c r="AE43" s="442">
        <v>39</v>
      </c>
      <c r="AG43" s="450">
        <f>AC43-P43</f>
        <v>4</v>
      </c>
    </row>
    <row r="44" spans="2:33" ht="14.25">
      <c r="B44" s="440">
        <v>40</v>
      </c>
      <c r="C44" s="440" t="s">
        <v>241</v>
      </c>
      <c r="D44" s="441" t="s">
        <v>273</v>
      </c>
      <c r="E44" s="441"/>
      <c r="F44" s="440"/>
      <c r="G44" s="440"/>
      <c r="H44" s="440">
        <v>105</v>
      </c>
      <c r="I44" s="440">
        <v>113</v>
      </c>
      <c r="J44" s="440">
        <v>101</v>
      </c>
      <c r="K44" s="440">
        <v>122</v>
      </c>
      <c r="L44" s="440"/>
      <c r="M44" s="440"/>
      <c r="N44" s="440"/>
      <c r="O44" s="440"/>
      <c r="P44" s="441">
        <v>20</v>
      </c>
      <c r="Q44" s="440"/>
      <c r="R44" s="445">
        <f t="shared" si="0"/>
        <v>110.25</v>
      </c>
      <c r="S44" s="445">
        <f t="shared" si="1"/>
        <v>30.6</v>
      </c>
      <c r="T44" s="441"/>
      <c r="U44" s="445">
        <f t="shared" si="2"/>
        <v>30.6</v>
      </c>
      <c r="V44" s="440"/>
      <c r="W44" s="440"/>
      <c r="X44" s="441"/>
      <c r="Y44" s="445">
        <f t="shared" si="7"/>
        <v>30.6</v>
      </c>
      <c r="Z44" s="445">
        <f t="shared" si="3"/>
        <v>0</v>
      </c>
      <c r="AA44" s="445">
        <f t="shared" si="4"/>
        <v>26</v>
      </c>
      <c r="AB44" s="440"/>
      <c r="AC44" s="446">
        <f t="shared" si="5"/>
        <v>26</v>
      </c>
      <c r="AD44" s="440" t="s">
        <v>241</v>
      </c>
      <c r="AE44" s="442">
        <v>40</v>
      </c>
      <c r="AG44" s="450">
        <f>AC44-P44</f>
        <v>6</v>
      </c>
    </row>
    <row r="45" spans="2:33" ht="14.25">
      <c r="B45" s="440">
        <v>41</v>
      </c>
      <c r="C45" s="440" t="s">
        <v>246</v>
      </c>
      <c r="D45" s="441" t="s">
        <v>273</v>
      </c>
      <c r="E45" s="441"/>
      <c r="F45" s="440"/>
      <c r="G45" s="440"/>
      <c r="H45" s="440"/>
      <c r="I45" s="440">
        <v>107</v>
      </c>
      <c r="J45" s="440"/>
      <c r="K45" s="440"/>
      <c r="L45" s="440"/>
      <c r="M45" s="440"/>
      <c r="N45" s="440"/>
      <c r="O45" s="440"/>
      <c r="P45" s="441">
        <v>30</v>
      </c>
      <c r="Q45" s="440"/>
      <c r="R45" s="445">
        <f t="shared" si="0"/>
        <v>107</v>
      </c>
      <c r="S45" s="445">
        <f t="shared" si="1"/>
        <v>28</v>
      </c>
      <c r="T45" s="441"/>
      <c r="U45" s="445">
        <f t="shared" si="2"/>
        <v>28</v>
      </c>
      <c r="V45" s="440"/>
      <c r="W45" s="440"/>
      <c r="X45" s="441"/>
      <c r="Y45" s="445">
        <f t="shared" si="7"/>
        <v>28</v>
      </c>
      <c r="Z45" s="445">
        <f t="shared" si="3"/>
        <v>0</v>
      </c>
      <c r="AA45" s="445">
        <f t="shared" si="4"/>
        <v>28</v>
      </c>
      <c r="AB45" s="440"/>
      <c r="AC45" s="446">
        <f t="shared" si="5"/>
        <v>28</v>
      </c>
      <c r="AD45" s="440" t="s">
        <v>246</v>
      </c>
      <c r="AE45" s="442">
        <v>41</v>
      </c>
      <c r="AG45" s="450">
        <f>AC45-P45</f>
        <v>-2</v>
      </c>
    </row>
    <row r="46" spans="2:33" ht="14.25">
      <c r="B46" s="440">
        <v>42</v>
      </c>
      <c r="C46" s="440" t="s">
        <v>248</v>
      </c>
      <c r="D46" s="441" t="s">
        <v>273</v>
      </c>
      <c r="E46" s="441"/>
      <c r="F46" s="440">
        <v>108</v>
      </c>
      <c r="G46" s="440">
        <v>101</v>
      </c>
      <c r="H46" s="440">
        <v>102</v>
      </c>
      <c r="I46" s="440">
        <v>108</v>
      </c>
      <c r="J46" s="440">
        <v>110</v>
      </c>
      <c r="K46" s="440">
        <v>109</v>
      </c>
      <c r="L46" s="440">
        <v>112</v>
      </c>
      <c r="M46" s="440">
        <v>112</v>
      </c>
      <c r="N46" s="440"/>
      <c r="O46" s="440"/>
      <c r="P46" s="441">
        <v>32</v>
      </c>
      <c r="Q46" s="440"/>
      <c r="R46" s="445">
        <f t="shared" si="0"/>
        <v>107.75</v>
      </c>
      <c r="S46" s="445">
        <f t="shared" si="1"/>
        <v>28.6</v>
      </c>
      <c r="T46" s="441"/>
      <c r="U46" s="445">
        <f t="shared" si="2"/>
        <v>28.6</v>
      </c>
      <c r="V46" s="440"/>
      <c r="W46" s="440">
        <v>110</v>
      </c>
      <c r="X46" s="441"/>
      <c r="Y46" s="445">
        <f t="shared" si="7"/>
        <v>28.6</v>
      </c>
      <c r="Z46" s="445">
        <f t="shared" si="3"/>
        <v>0</v>
      </c>
      <c r="AA46" s="445">
        <f t="shared" si="4"/>
        <v>28.6</v>
      </c>
      <c r="AB46" s="440"/>
      <c r="AC46" s="446">
        <f t="shared" si="5"/>
        <v>28</v>
      </c>
      <c r="AD46" s="440" t="s">
        <v>248</v>
      </c>
      <c r="AE46" s="442">
        <v>42</v>
      </c>
      <c r="AG46" s="450">
        <f>AC46-P46</f>
        <v>-4</v>
      </c>
    </row>
    <row r="47" spans="2:33" ht="14.25">
      <c r="B47" s="440">
        <v>43</v>
      </c>
      <c r="C47" s="440" t="s">
        <v>245</v>
      </c>
      <c r="D47" s="441" t="s">
        <v>273</v>
      </c>
      <c r="E47" s="441"/>
      <c r="F47" s="440"/>
      <c r="G47" s="440"/>
      <c r="H47" s="440">
        <v>107</v>
      </c>
      <c r="I47" s="440"/>
      <c r="J47" s="440"/>
      <c r="K47" s="440"/>
      <c r="L47" s="440">
        <v>107</v>
      </c>
      <c r="M47" s="440">
        <v>112</v>
      </c>
      <c r="N47" s="440"/>
      <c r="O47" s="440"/>
      <c r="P47" s="441">
        <v>29</v>
      </c>
      <c r="Q47" s="440"/>
      <c r="R47" s="445">
        <f t="shared" si="0"/>
        <v>108.66666666666667</v>
      </c>
      <c r="S47" s="445">
        <f t="shared" si="1"/>
        <v>29.33333333333334</v>
      </c>
      <c r="T47" s="441"/>
      <c r="U47" s="445">
        <f t="shared" si="2"/>
        <v>29.33333333333334</v>
      </c>
      <c r="V47" s="440"/>
      <c r="W47" s="440">
        <v>123</v>
      </c>
      <c r="X47" s="441"/>
      <c r="Y47" s="445">
        <f t="shared" si="7"/>
        <v>29.33333333333334</v>
      </c>
      <c r="Z47" s="445">
        <f t="shared" si="3"/>
        <v>0</v>
      </c>
      <c r="AA47" s="445">
        <f t="shared" si="4"/>
        <v>29.33333333333334</v>
      </c>
      <c r="AB47" s="440"/>
      <c r="AC47" s="446">
        <f t="shared" si="5"/>
        <v>29</v>
      </c>
      <c r="AD47" s="440" t="s">
        <v>245</v>
      </c>
      <c r="AE47" s="442">
        <v>43</v>
      </c>
      <c r="AG47" s="450">
        <f>AC47-P47</f>
        <v>0</v>
      </c>
    </row>
    <row r="48" spans="2:33" ht="14.25">
      <c r="B48" s="440">
        <v>44</v>
      </c>
      <c r="C48" s="440" t="s">
        <v>247</v>
      </c>
      <c r="D48" s="441" t="s">
        <v>273</v>
      </c>
      <c r="E48" s="441"/>
      <c r="F48" s="440">
        <v>114</v>
      </c>
      <c r="G48" s="440"/>
      <c r="H48" s="440"/>
      <c r="I48" s="440"/>
      <c r="J48" s="440"/>
      <c r="K48" s="440"/>
      <c r="L48" s="440"/>
      <c r="M48" s="440"/>
      <c r="N48" s="440"/>
      <c r="O48" s="440"/>
      <c r="P48" s="441">
        <v>31</v>
      </c>
      <c r="Q48" s="440"/>
      <c r="R48" s="445">
        <f t="shared" si="0"/>
        <v>114</v>
      </c>
      <c r="S48" s="445">
        <f t="shared" si="1"/>
        <v>33.6</v>
      </c>
      <c r="T48" s="441"/>
      <c r="U48" s="445">
        <f t="shared" si="2"/>
        <v>33.6</v>
      </c>
      <c r="V48" s="440"/>
      <c r="W48" s="440"/>
      <c r="X48" s="441"/>
      <c r="Y48" s="445">
        <f t="shared" si="7"/>
        <v>33.6</v>
      </c>
      <c r="Z48" s="445">
        <f t="shared" si="3"/>
        <v>0</v>
      </c>
      <c r="AA48" s="445">
        <f t="shared" si="4"/>
        <v>33.6</v>
      </c>
      <c r="AB48" s="440"/>
      <c r="AC48" s="446">
        <f t="shared" si="5"/>
        <v>33</v>
      </c>
      <c r="AD48" s="440" t="s">
        <v>247</v>
      </c>
      <c r="AE48" s="442">
        <v>44</v>
      </c>
      <c r="AG48" s="450">
        <f>AC48-P48</f>
        <v>2</v>
      </c>
    </row>
    <row r="49" spans="2:33" ht="14.25">
      <c r="B49" s="440">
        <v>45</v>
      </c>
      <c r="C49" s="440" t="s">
        <v>249</v>
      </c>
      <c r="D49" s="441" t="s">
        <v>273</v>
      </c>
      <c r="E49" s="441"/>
      <c r="F49" s="440"/>
      <c r="G49" s="440"/>
      <c r="H49" s="440"/>
      <c r="I49" s="440"/>
      <c r="J49" s="440">
        <v>155</v>
      </c>
      <c r="K49" s="440"/>
      <c r="L49" s="440"/>
      <c r="M49" s="440"/>
      <c r="N49" s="440"/>
      <c r="O49" s="440"/>
      <c r="P49" s="441">
        <v>36</v>
      </c>
      <c r="Q49" s="440"/>
      <c r="R49" s="445">
        <f t="shared" si="0"/>
        <v>155</v>
      </c>
      <c r="S49" s="445">
        <f t="shared" si="1"/>
        <v>36</v>
      </c>
      <c r="T49" s="441"/>
      <c r="U49" s="445">
        <f t="shared" si="2"/>
        <v>36</v>
      </c>
      <c r="V49" s="440"/>
      <c r="W49" s="440"/>
      <c r="X49" s="441"/>
      <c r="Y49" s="445">
        <f t="shared" si="7"/>
        <v>36</v>
      </c>
      <c r="Z49" s="445">
        <f t="shared" si="3"/>
        <v>0</v>
      </c>
      <c r="AA49" s="445">
        <f t="shared" si="4"/>
        <v>36</v>
      </c>
      <c r="AB49" s="440"/>
      <c r="AC49" s="446">
        <f t="shared" si="5"/>
        <v>36</v>
      </c>
      <c r="AD49" s="440" t="s">
        <v>249</v>
      </c>
      <c r="AE49" s="442">
        <v>45</v>
      </c>
      <c r="AG49" s="450">
        <f>AC49-P49</f>
        <v>0</v>
      </c>
    </row>
    <row r="51" spans="2:31" ht="14.25">
      <c r="B51" s="440"/>
      <c r="C51" s="440" t="s">
        <v>283</v>
      </c>
      <c r="D51" s="441"/>
      <c r="E51" s="441"/>
      <c r="F51" s="440"/>
      <c r="G51" s="440"/>
      <c r="H51" s="440"/>
      <c r="I51" s="440"/>
      <c r="J51" s="440"/>
      <c r="K51" s="440"/>
      <c r="L51" s="440"/>
      <c r="M51" s="440"/>
      <c r="N51" s="440"/>
      <c r="O51" s="440"/>
      <c r="P51" s="441"/>
      <c r="Q51" s="440"/>
      <c r="R51" s="440"/>
      <c r="S51" s="440"/>
      <c r="T51" s="441"/>
      <c r="U51" s="440"/>
      <c r="V51" s="440"/>
      <c r="W51" s="440"/>
      <c r="X51" s="441"/>
      <c r="Y51" s="440"/>
      <c r="Z51" s="440"/>
      <c r="AA51" s="440"/>
      <c r="AB51" s="440"/>
      <c r="AC51" s="440"/>
      <c r="AD51" s="440"/>
      <c r="AE51" s="442"/>
    </row>
    <row r="52" spans="2:31" ht="14.25">
      <c r="B52" s="440">
        <v>1</v>
      </c>
      <c r="C52" s="440" t="s">
        <v>284</v>
      </c>
      <c r="D52" s="441"/>
      <c r="E52" s="441"/>
      <c r="F52" s="440"/>
      <c r="G52" s="440"/>
      <c r="H52" s="440"/>
      <c r="I52" s="440"/>
      <c r="J52" s="440"/>
      <c r="K52" s="440"/>
      <c r="L52" s="440"/>
      <c r="M52" s="440"/>
      <c r="N52" s="440"/>
      <c r="O52" s="440"/>
      <c r="P52" s="441"/>
      <c r="Q52" s="440"/>
      <c r="R52" s="440"/>
      <c r="S52" s="440"/>
      <c r="T52" s="441"/>
      <c r="U52" s="440"/>
      <c r="V52" s="440"/>
      <c r="W52" s="440"/>
      <c r="X52" s="441"/>
      <c r="Y52" s="440"/>
      <c r="Z52" s="440"/>
      <c r="AA52" s="440"/>
      <c r="AB52" s="440"/>
      <c r="AC52" s="440"/>
      <c r="AD52" s="440"/>
      <c r="AE52" s="442"/>
    </row>
    <row r="53" spans="2:31" ht="14.25">
      <c r="B53" s="440">
        <v>2</v>
      </c>
      <c r="C53" s="440" t="s">
        <v>285</v>
      </c>
      <c r="D53" s="441"/>
      <c r="E53" s="441"/>
      <c r="F53" s="440"/>
      <c r="G53" s="440"/>
      <c r="H53" s="440"/>
      <c r="I53" s="440"/>
      <c r="J53" s="440"/>
      <c r="K53" s="440"/>
      <c r="L53" s="440"/>
      <c r="M53" s="440"/>
      <c r="N53" s="440"/>
      <c r="O53" s="440"/>
      <c r="P53" s="441"/>
      <c r="Q53" s="440"/>
      <c r="R53" s="440"/>
      <c r="S53" s="440"/>
      <c r="T53" s="441"/>
      <c r="U53" s="440"/>
      <c r="V53" s="440"/>
      <c r="W53" s="440"/>
      <c r="X53" s="441"/>
      <c r="Y53" s="440"/>
      <c r="Z53" s="440"/>
      <c r="AA53" s="440"/>
      <c r="AB53" s="440"/>
      <c r="AC53" s="440"/>
      <c r="AD53" s="440"/>
      <c r="AE53" s="442"/>
    </row>
    <row r="54" spans="2:31" ht="14.25">
      <c r="B54" s="440">
        <v>3</v>
      </c>
      <c r="C54" s="440" t="s">
        <v>292</v>
      </c>
      <c r="D54" s="441"/>
      <c r="E54" s="441"/>
      <c r="F54" s="440"/>
      <c r="G54" s="440"/>
      <c r="H54" s="440"/>
      <c r="I54" s="440"/>
      <c r="J54" s="440"/>
      <c r="K54" s="440"/>
      <c r="L54" s="440"/>
      <c r="M54" s="440"/>
      <c r="N54" s="440"/>
      <c r="O54" s="440"/>
      <c r="P54" s="441"/>
      <c r="Q54" s="440"/>
      <c r="R54" s="440"/>
      <c r="S54" s="440"/>
      <c r="T54" s="441"/>
      <c r="U54" s="440"/>
      <c r="V54" s="440"/>
      <c r="W54" s="440"/>
      <c r="X54" s="441"/>
      <c r="Y54" s="440"/>
      <c r="Z54" s="440"/>
      <c r="AA54" s="440"/>
      <c r="AB54" s="440"/>
      <c r="AC54" s="440"/>
      <c r="AD54" s="440"/>
      <c r="AE54" s="442"/>
    </row>
    <row r="55" spans="2:3" ht="14.25">
      <c r="B55" s="440">
        <v>4</v>
      </c>
      <c r="C55" s="440" t="s">
        <v>286</v>
      </c>
    </row>
  </sheetData>
  <sheetProtection/>
  <printOptions/>
  <pageMargins left="0.26" right="0.23" top="0.77" bottom="0.75" header="0.51" footer="0.3"/>
  <pageSetup fitToHeight="1" fitToWidth="1" orientation="landscape" scale="70" r:id="rId1"/>
  <headerFooter>
    <oddHeader>&amp;C&amp;A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D7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00390625" defaultRowHeight="12.75" customHeight="1"/>
  <cols>
    <col min="1" max="1" width="2.00390625" style="1" customWidth="1"/>
    <col min="2" max="2" width="3.625" style="1" customWidth="1"/>
    <col min="3" max="3" width="17.00390625" style="1" customWidth="1"/>
    <col min="4" max="4" width="5.75390625" style="1" customWidth="1"/>
    <col min="5" max="28" width="4.625" style="1" customWidth="1"/>
    <col min="29" max="29" width="17.00390625" style="82" customWidth="1"/>
    <col min="30" max="49" width="4.625" style="1" customWidth="1"/>
    <col min="50" max="50" width="13.25390625" style="1" customWidth="1"/>
    <col min="51" max="51" width="14.50390625" style="1" customWidth="1"/>
    <col min="52" max="52" width="5.50390625" style="1" customWidth="1"/>
    <col min="53" max="54" width="4.875" style="84" customWidth="1"/>
    <col min="55" max="55" width="2.875" style="1" customWidth="1"/>
    <col min="56" max="57" width="9.00390625" style="1" customWidth="1"/>
    <col min="58" max="58" width="9.125" style="1" bestFit="1" customWidth="1"/>
    <col min="59" max="16384" width="9.00390625" style="1" customWidth="1"/>
  </cols>
  <sheetData>
    <row r="1" spans="2:10" ht="18.75" customHeight="1">
      <c r="B1" s="107" t="s">
        <v>171</v>
      </c>
      <c r="C1" s="107"/>
      <c r="D1" s="107"/>
      <c r="E1" s="107"/>
      <c r="F1" s="107"/>
      <c r="G1" s="107"/>
      <c r="H1" s="107"/>
      <c r="I1" s="107"/>
      <c r="J1" s="107"/>
    </row>
    <row r="2" spans="2:10" ht="18.75" customHeight="1">
      <c r="B2" s="107"/>
      <c r="C2" s="309" t="s">
        <v>173</v>
      </c>
      <c r="D2" s="107"/>
      <c r="E2" s="107"/>
      <c r="F2" s="107"/>
      <c r="G2" s="107"/>
      <c r="H2" s="107"/>
      <c r="I2" s="107"/>
      <c r="J2" s="107"/>
    </row>
    <row r="3" spans="2:10" ht="18.75" customHeight="1">
      <c r="B3" s="107"/>
      <c r="C3" s="310" t="s">
        <v>175</v>
      </c>
      <c r="D3" s="107"/>
      <c r="E3" s="107"/>
      <c r="F3" s="107"/>
      <c r="G3" s="107"/>
      <c r="H3" s="107"/>
      <c r="I3" s="107"/>
      <c r="J3" s="107"/>
    </row>
    <row r="4" spans="2:10" ht="18.75" customHeight="1">
      <c r="B4" s="107"/>
      <c r="C4" s="310" t="s">
        <v>174</v>
      </c>
      <c r="D4" s="107"/>
      <c r="E4" s="107"/>
      <c r="F4" s="107"/>
      <c r="G4" s="107"/>
      <c r="H4" s="107"/>
      <c r="I4" s="107"/>
      <c r="J4" s="107"/>
    </row>
    <row r="5" spans="2:10" ht="18.75" customHeight="1">
      <c r="B5" s="107"/>
      <c r="C5" s="310" t="s">
        <v>176</v>
      </c>
      <c r="D5" s="107"/>
      <c r="E5" s="107"/>
      <c r="F5" s="107"/>
      <c r="G5" s="107"/>
      <c r="H5" s="107"/>
      <c r="I5" s="107"/>
      <c r="J5" s="107"/>
    </row>
    <row r="6" ht="12.75" customHeight="1" thickBot="1"/>
    <row r="7" spans="2:55" ht="19.5" customHeight="1">
      <c r="B7" s="8" t="s">
        <v>71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10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395"/>
      <c r="AU7" s="9"/>
      <c r="AV7" s="9"/>
      <c r="AW7" s="9"/>
      <c r="AX7" s="4"/>
      <c r="AY7" s="2"/>
      <c r="AZ7" s="3"/>
      <c r="BA7" s="243"/>
      <c r="BB7" s="253"/>
      <c r="BC7" s="19"/>
    </row>
    <row r="8" spans="2:54" s="19" customFormat="1" ht="19.5" customHeight="1">
      <c r="B8" s="12" t="s">
        <v>0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4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2"/>
      <c r="AU8" s="13"/>
      <c r="AV8" s="13"/>
      <c r="AW8" s="13"/>
      <c r="AX8" s="15" t="s">
        <v>69</v>
      </c>
      <c r="AY8" s="16"/>
      <c r="AZ8" s="17"/>
      <c r="BA8" s="175"/>
      <c r="BB8" s="254"/>
    </row>
    <row r="9" spans="2:54" s="19" customFormat="1" ht="19.5" customHeight="1" thickBot="1">
      <c r="B9" s="20" t="s">
        <v>1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322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0"/>
      <c r="AU9" s="21"/>
      <c r="AV9" s="21"/>
      <c r="AW9" s="21"/>
      <c r="AX9" s="15" t="s">
        <v>2</v>
      </c>
      <c r="AY9" s="16"/>
      <c r="AZ9" s="17"/>
      <c r="BA9" s="175"/>
      <c r="BB9" s="254"/>
    </row>
    <row r="10" spans="2:54" s="19" customFormat="1" ht="19.5" customHeight="1">
      <c r="B10" s="12" t="s">
        <v>4</v>
      </c>
      <c r="C10" s="127"/>
      <c r="D10" s="128"/>
      <c r="E10" s="476" t="s">
        <v>170</v>
      </c>
      <c r="F10" s="476"/>
      <c r="G10" s="476"/>
      <c r="H10" s="477"/>
      <c r="I10" s="475" t="s">
        <v>52</v>
      </c>
      <c r="J10" s="476"/>
      <c r="K10" s="476"/>
      <c r="L10" s="477"/>
      <c r="M10" s="475" t="s">
        <v>48</v>
      </c>
      <c r="N10" s="476"/>
      <c r="O10" s="476"/>
      <c r="P10" s="477"/>
      <c r="Q10" s="475" t="s">
        <v>17</v>
      </c>
      <c r="R10" s="476"/>
      <c r="S10" s="476"/>
      <c r="T10" s="477"/>
      <c r="U10" s="475" t="s">
        <v>18</v>
      </c>
      <c r="V10" s="476"/>
      <c r="W10" s="476"/>
      <c r="X10" s="477"/>
      <c r="Y10" s="475" t="s">
        <v>19</v>
      </c>
      <c r="Z10" s="476"/>
      <c r="AA10" s="476"/>
      <c r="AB10" s="476"/>
      <c r="AC10" s="323"/>
      <c r="AD10" s="490" t="s">
        <v>20</v>
      </c>
      <c r="AE10" s="490"/>
      <c r="AF10" s="490"/>
      <c r="AG10" s="491"/>
      <c r="AH10" s="489" t="s">
        <v>21</v>
      </c>
      <c r="AI10" s="490"/>
      <c r="AJ10" s="490"/>
      <c r="AK10" s="491"/>
      <c r="AL10" s="489" t="s">
        <v>167</v>
      </c>
      <c r="AM10" s="490"/>
      <c r="AN10" s="490"/>
      <c r="AO10" s="491"/>
      <c r="AP10" s="489" t="s">
        <v>94</v>
      </c>
      <c r="AQ10" s="490"/>
      <c r="AR10" s="490"/>
      <c r="AS10" s="490"/>
      <c r="AT10" s="517" t="s">
        <v>95</v>
      </c>
      <c r="AU10" s="490"/>
      <c r="AV10" s="490"/>
      <c r="AW10" s="490"/>
      <c r="AX10" s="324"/>
      <c r="AY10" s="325"/>
      <c r="AZ10" s="326"/>
      <c r="BA10" s="327"/>
      <c r="BB10" s="328"/>
    </row>
    <row r="11" spans="2:56" s="19" customFormat="1" ht="19.5" customHeight="1">
      <c r="B11" s="20" t="s">
        <v>53</v>
      </c>
      <c r="C11" s="107"/>
      <c r="D11" s="129"/>
      <c r="E11" s="487" t="s">
        <v>46</v>
      </c>
      <c r="F11" s="487"/>
      <c r="G11" s="487"/>
      <c r="H11" s="488"/>
      <c r="I11" s="470" t="s">
        <v>54</v>
      </c>
      <c r="J11" s="478"/>
      <c r="K11" s="478"/>
      <c r="L11" s="467"/>
      <c r="M11" s="470" t="s">
        <v>55</v>
      </c>
      <c r="N11" s="478"/>
      <c r="O11" s="478"/>
      <c r="P11" s="467"/>
      <c r="Q11" s="470" t="s">
        <v>47</v>
      </c>
      <c r="R11" s="478"/>
      <c r="S11" s="478"/>
      <c r="T11" s="467"/>
      <c r="U11" s="470" t="s">
        <v>22</v>
      </c>
      <c r="V11" s="478"/>
      <c r="W11" s="478"/>
      <c r="X11" s="467"/>
      <c r="Y11" s="470" t="s">
        <v>56</v>
      </c>
      <c r="Z11" s="478"/>
      <c r="AA11" s="478"/>
      <c r="AB11" s="478"/>
      <c r="AC11" s="329"/>
      <c r="AD11" s="478" t="s">
        <v>57</v>
      </c>
      <c r="AE11" s="478"/>
      <c r="AF11" s="478"/>
      <c r="AG11" s="467"/>
      <c r="AH11" s="470" t="s">
        <v>49</v>
      </c>
      <c r="AI11" s="478"/>
      <c r="AJ11" s="478"/>
      <c r="AK11" s="467"/>
      <c r="AL11" s="470" t="s">
        <v>150</v>
      </c>
      <c r="AM11" s="478"/>
      <c r="AN11" s="478"/>
      <c r="AO11" s="467"/>
      <c r="AP11" s="470" t="s">
        <v>50</v>
      </c>
      <c r="AQ11" s="478"/>
      <c r="AR11" s="478"/>
      <c r="AS11" s="467"/>
      <c r="AT11" s="515" t="s">
        <v>51</v>
      </c>
      <c r="AU11" s="478"/>
      <c r="AV11" s="478"/>
      <c r="AW11" s="478"/>
      <c r="AX11" s="24"/>
      <c r="AY11" s="6"/>
      <c r="AZ11" s="25"/>
      <c r="BA11" s="244"/>
      <c r="BB11" s="255"/>
      <c r="BD11" s="21"/>
    </row>
    <row r="12" spans="2:54" s="19" customFormat="1" ht="19.5" customHeight="1">
      <c r="B12" s="20" t="s">
        <v>58</v>
      </c>
      <c r="C12" s="107"/>
      <c r="D12" s="129"/>
      <c r="E12" s="495" t="s">
        <v>59</v>
      </c>
      <c r="F12" s="496"/>
      <c r="G12" s="496"/>
      <c r="H12" s="497"/>
      <c r="I12" s="495" t="s">
        <v>60</v>
      </c>
      <c r="J12" s="496"/>
      <c r="K12" s="496"/>
      <c r="L12" s="497"/>
      <c r="M12" s="495" t="s">
        <v>61</v>
      </c>
      <c r="N12" s="496"/>
      <c r="O12" s="496"/>
      <c r="P12" s="497"/>
      <c r="Q12" s="495" t="s">
        <v>62</v>
      </c>
      <c r="R12" s="496"/>
      <c r="S12" s="496"/>
      <c r="T12" s="497"/>
      <c r="U12" s="495" t="s">
        <v>63</v>
      </c>
      <c r="V12" s="496"/>
      <c r="W12" s="496"/>
      <c r="X12" s="497"/>
      <c r="Y12" s="495" t="s">
        <v>64</v>
      </c>
      <c r="Z12" s="496"/>
      <c r="AA12" s="496"/>
      <c r="AB12" s="496"/>
      <c r="AC12" s="329" t="s">
        <v>5</v>
      </c>
      <c r="AD12" s="487" t="s">
        <v>65</v>
      </c>
      <c r="AE12" s="487"/>
      <c r="AF12" s="487"/>
      <c r="AG12" s="488"/>
      <c r="AH12" s="498" t="s">
        <v>66</v>
      </c>
      <c r="AI12" s="487"/>
      <c r="AJ12" s="487"/>
      <c r="AK12" s="488"/>
      <c r="AL12" s="470" t="s">
        <v>151</v>
      </c>
      <c r="AM12" s="478"/>
      <c r="AN12" s="478"/>
      <c r="AO12" s="467"/>
      <c r="AP12" s="470" t="s">
        <v>67</v>
      </c>
      <c r="AQ12" s="478"/>
      <c r="AR12" s="478"/>
      <c r="AS12" s="467"/>
      <c r="AT12" s="518" t="s">
        <v>164</v>
      </c>
      <c r="AU12" s="519"/>
      <c r="AV12" s="519"/>
      <c r="AW12" s="519"/>
      <c r="AX12" s="15"/>
      <c r="AY12" s="6"/>
      <c r="AZ12" s="25"/>
      <c r="BA12" s="244"/>
      <c r="BB12" s="255"/>
    </row>
    <row r="13" spans="2:54" s="19" customFormat="1" ht="19.5" customHeight="1">
      <c r="B13" s="16"/>
      <c r="C13" s="17"/>
      <c r="D13" s="27"/>
      <c r="E13" s="492"/>
      <c r="F13" s="492"/>
      <c r="G13" s="492"/>
      <c r="H13" s="493"/>
      <c r="I13" s="28"/>
      <c r="J13" s="29"/>
      <c r="K13" s="29"/>
      <c r="L13" s="30"/>
      <c r="M13" s="494" t="s">
        <v>74</v>
      </c>
      <c r="N13" s="492"/>
      <c r="O13" s="492"/>
      <c r="P13" s="493"/>
      <c r="Q13" s="494" t="s">
        <v>73</v>
      </c>
      <c r="R13" s="492"/>
      <c r="S13" s="492"/>
      <c r="T13" s="493"/>
      <c r="U13" s="494"/>
      <c r="V13" s="492"/>
      <c r="W13" s="492"/>
      <c r="X13" s="493"/>
      <c r="Y13" s="494"/>
      <c r="Z13" s="492"/>
      <c r="AA13" s="492"/>
      <c r="AB13" s="492"/>
      <c r="AC13" s="329"/>
      <c r="AD13" s="32"/>
      <c r="AE13" s="32"/>
      <c r="AF13" s="32"/>
      <c r="AG13" s="33"/>
      <c r="AH13" s="31"/>
      <c r="AI13" s="32"/>
      <c r="AJ13" s="32"/>
      <c r="AK13" s="33"/>
      <c r="AL13" s="34"/>
      <c r="AM13" s="29"/>
      <c r="AN13" s="29"/>
      <c r="AO13" s="30"/>
      <c r="AP13" s="34" t="s">
        <v>6</v>
      </c>
      <c r="AQ13" s="29"/>
      <c r="AR13" s="29"/>
      <c r="AS13" s="30"/>
      <c r="AT13" s="520"/>
      <c r="AU13" s="492"/>
      <c r="AV13" s="492"/>
      <c r="AW13" s="492"/>
      <c r="AX13" s="15"/>
      <c r="AY13" s="7"/>
      <c r="AZ13" s="35"/>
      <c r="BA13" s="245"/>
      <c r="BB13" s="256"/>
    </row>
    <row r="14" spans="2:54" s="19" customFormat="1" ht="19.5" customHeight="1">
      <c r="B14" s="482" t="s">
        <v>40</v>
      </c>
      <c r="C14" s="130"/>
      <c r="D14" s="131"/>
      <c r="E14" s="485" t="s">
        <v>8</v>
      </c>
      <c r="F14" s="479" t="s">
        <v>9</v>
      </c>
      <c r="G14" s="479" t="s">
        <v>10</v>
      </c>
      <c r="H14" s="466" t="s">
        <v>11</v>
      </c>
      <c r="I14" s="469" t="s">
        <v>8</v>
      </c>
      <c r="J14" s="479" t="s">
        <v>9</v>
      </c>
      <c r="K14" s="479" t="s">
        <v>10</v>
      </c>
      <c r="L14" s="466" t="s">
        <v>11</v>
      </c>
      <c r="M14" s="469" t="s">
        <v>8</v>
      </c>
      <c r="N14" s="479" t="s">
        <v>9</v>
      </c>
      <c r="O14" s="479" t="s">
        <v>10</v>
      </c>
      <c r="P14" s="466" t="s">
        <v>11</v>
      </c>
      <c r="Q14" s="469" t="s">
        <v>8</v>
      </c>
      <c r="R14" s="479" t="s">
        <v>9</v>
      </c>
      <c r="S14" s="479" t="s">
        <v>10</v>
      </c>
      <c r="T14" s="466" t="s">
        <v>11</v>
      </c>
      <c r="U14" s="469" t="s">
        <v>8</v>
      </c>
      <c r="V14" s="479" t="s">
        <v>9</v>
      </c>
      <c r="W14" s="479" t="s">
        <v>10</v>
      </c>
      <c r="X14" s="466" t="s">
        <v>11</v>
      </c>
      <c r="Y14" s="469" t="s">
        <v>8</v>
      </c>
      <c r="Z14" s="479" t="s">
        <v>9</v>
      </c>
      <c r="AA14" s="479" t="s">
        <v>10</v>
      </c>
      <c r="AB14" s="485" t="s">
        <v>11</v>
      </c>
      <c r="AC14" s="330"/>
      <c r="AD14" s="485" t="s">
        <v>8</v>
      </c>
      <c r="AE14" s="479" t="s">
        <v>9</v>
      </c>
      <c r="AF14" s="479" t="s">
        <v>10</v>
      </c>
      <c r="AG14" s="466" t="s">
        <v>11</v>
      </c>
      <c r="AH14" s="469" t="s">
        <v>8</v>
      </c>
      <c r="AI14" s="479" t="s">
        <v>9</v>
      </c>
      <c r="AJ14" s="479" t="s">
        <v>10</v>
      </c>
      <c r="AK14" s="466" t="s">
        <v>11</v>
      </c>
      <c r="AL14" s="469" t="s">
        <v>8</v>
      </c>
      <c r="AM14" s="479" t="s">
        <v>9</v>
      </c>
      <c r="AN14" s="479" t="s">
        <v>10</v>
      </c>
      <c r="AO14" s="466" t="s">
        <v>11</v>
      </c>
      <c r="AP14" s="469" t="s">
        <v>8</v>
      </c>
      <c r="AQ14" s="479" t="s">
        <v>9</v>
      </c>
      <c r="AR14" s="479" t="s">
        <v>10</v>
      </c>
      <c r="AS14" s="466" t="s">
        <v>11</v>
      </c>
      <c r="AT14" s="514" t="s">
        <v>8</v>
      </c>
      <c r="AU14" s="479" t="s">
        <v>9</v>
      </c>
      <c r="AV14" s="479" t="s">
        <v>10</v>
      </c>
      <c r="AW14" s="485" t="s">
        <v>11</v>
      </c>
      <c r="AX14" s="113" t="s">
        <v>70</v>
      </c>
      <c r="AY14" s="132"/>
      <c r="AZ14" s="133"/>
      <c r="BA14" s="119"/>
      <c r="BB14" s="257"/>
    </row>
    <row r="15" spans="2:54" s="19" customFormat="1" ht="19.5" customHeight="1">
      <c r="B15" s="483"/>
      <c r="C15" s="110"/>
      <c r="D15" s="111">
        <v>2009</v>
      </c>
      <c r="E15" s="478"/>
      <c r="F15" s="480"/>
      <c r="G15" s="480"/>
      <c r="H15" s="467"/>
      <c r="I15" s="470"/>
      <c r="J15" s="480"/>
      <c r="K15" s="480"/>
      <c r="L15" s="467"/>
      <c r="M15" s="470"/>
      <c r="N15" s="480"/>
      <c r="O15" s="480"/>
      <c r="P15" s="467"/>
      <c r="Q15" s="470"/>
      <c r="R15" s="480"/>
      <c r="S15" s="480"/>
      <c r="T15" s="467"/>
      <c r="U15" s="470"/>
      <c r="V15" s="480"/>
      <c r="W15" s="480"/>
      <c r="X15" s="467"/>
      <c r="Y15" s="470"/>
      <c r="Z15" s="480"/>
      <c r="AA15" s="480"/>
      <c r="AB15" s="478"/>
      <c r="AC15" s="331"/>
      <c r="AD15" s="478"/>
      <c r="AE15" s="480"/>
      <c r="AF15" s="480"/>
      <c r="AG15" s="467"/>
      <c r="AH15" s="470"/>
      <c r="AI15" s="480"/>
      <c r="AJ15" s="480"/>
      <c r="AK15" s="467"/>
      <c r="AL15" s="470"/>
      <c r="AM15" s="480"/>
      <c r="AN15" s="480"/>
      <c r="AO15" s="467"/>
      <c r="AP15" s="470"/>
      <c r="AQ15" s="480"/>
      <c r="AR15" s="480"/>
      <c r="AS15" s="467"/>
      <c r="AT15" s="515"/>
      <c r="AU15" s="480"/>
      <c r="AV15" s="480"/>
      <c r="AW15" s="478"/>
      <c r="AX15" s="15" t="s">
        <v>185</v>
      </c>
      <c r="AY15" s="132" t="s">
        <v>25</v>
      </c>
      <c r="AZ15" s="133" t="s">
        <v>7</v>
      </c>
      <c r="BA15" s="119" t="s">
        <v>44</v>
      </c>
      <c r="BB15" s="258" t="s">
        <v>45</v>
      </c>
    </row>
    <row r="16" spans="2:54" s="19" customFormat="1" ht="33.75" customHeight="1">
      <c r="B16" s="484"/>
      <c r="C16" s="116" t="s">
        <v>29</v>
      </c>
      <c r="D16" s="117" t="s">
        <v>80</v>
      </c>
      <c r="E16" s="486"/>
      <c r="F16" s="481"/>
      <c r="G16" s="481"/>
      <c r="H16" s="468"/>
      <c r="I16" s="471"/>
      <c r="J16" s="481"/>
      <c r="K16" s="481"/>
      <c r="L16" s="468"/>
      <c r="M16" s="471"/>
      <c r="N16" s="481"/>
      <c r="O16" s="481"/>
      <c r="P16" s="468"/>
      <c r="Q16" s="471"/>
      <c r="R16" s="481"/>
      <c r="S16" s="481"/>
      <c r="T16" s="468"/>
      <c r="U16" s="471"/>
      <c r="V16" s="481"/>
      <c r="W16" s="481"/>
      <c r="X16" s="468"/>
      <c r="Y16" s="471"/>
      <c r="Z16" s="481"/>
      <c r="AA16" s="481"/>
      <c r="AB16" s="486"/>
      <c r="AC16" s="332" t="s">
        <v>169</v>
      </c>
      <c r="AD16" s="486"/>
      <c r="AE16" s="481"/>
      <c r="AF16" s="481"/>
      <c r="AG16" s="468"/>
      <c r="AH16" s="471"/>
      <c r="AI16" s="481"/>
      <c r="AJ16" s="481"/>
      <c r="AK16" s="468"/>
      <c r="AL16" s="471"/>
      <c r="AM16" s="481"/>
      <c r="AN16" s="481"/>
      <c r="AO16" s="468"/>
      <c r="AP16" s="471"/>
      <c r="AQ16" s="481"/>
      <c r="AR16" s="481"/>
      <c r="AS16" s="468"/>
      <c r="AT16" s="516"/>
      <c r="AU16" s="481"/>
      <c r="AV16" s="481"/>
      <c r="AW16" s="486"/>
      <c r="AX16" s="122" t="s">
        <v>28</v>
      </c>
      <c r="AY16" s="135" t="s">
        <v>81</v>
      </c>
      <c r="AZ16" s="136" t="s">
        <v>15</v>
      </c>
      <c r="BA16" s="246" t="s">
        <v>15</v>
      </c>
      <c r="BB16" s="259" t="s">
        <v>15</v>
      </c>
    </row>
    <row r="17" spans="2:54" ht="19.5" customHeight="1">
      <c r="B17" s="39">
        <v>1</v>
      </c>
      <c r="C17" s="141" t="s">
        <v>128</v>
      </c>
      <c r="D17" s="142">
        <v>7</v>
      </c>
      <c r="E17" s="143"/>
      <c r="F17" s="144"/>
      <c r="G17" s="144"/>
      <c r="H17" s="145"/>
      <c r="I17" s="146"/>
      <c r="J17" s="144"/>
      <c r="K17" s="144"/>
      <c r="L17" s="147"/>
      <c r="M17" s="146"/>
      <c r="N17" s="144"/>
      <c r="O17" s="144"/>
      <c r="P17" s="147"/>
      <c r="Q17" s="146" t="s">
        <v>152</v>
      </c>
      <c r="R17" s="144">
        <v>89</v>
      </c>
      <c r="S17" s="144">
        <v>83</v>
      </c>
      <c r="T17" s="148"/>
      <c r="U17" s="146">
        <v>7</v>
      </c>
      <c r="V17" s="144">
        <v>84</v>
      </c>
      <c r="W17" s="144">
        <v>77</v>
      </c>
      <c r="X17" s="145"/>
      <c r="Y17" s="146">
        <v>7</v>
      </c>
      <c r="Z17" s="144">
        <v>84</v>
      </c>
      <c r="AA17" s="144">
        <v>77</v>
      </c>
      <c r="AB17" s="143"/>
      <c r="AC17" s="333" t="str">
        <f aca="true" t="shared" si="0" ref="AC17:AC63">C17</f>
        <v>★はるなパパ</v>
      </c>
      <c r="AD17" s="143"/>
      <c r="AE17" s="144"/>
      <c r="AF17" s="144"/>
      <c r="AG17" s="145"/>
      <c r="AH17" s="146">
        <v>7</v>
      </c>
      <c r="AI17" s="144">
        <v>81</v>
      </c>
      <c r="AJ17" s="144">
        <v>74</v>
      </c>
      <c r="AK17" s="145"/>
      <c r="AL17" s="146"/>
      <c r="AM17" s="144"/>
      <c r="AN17" s="144"/>
      <c r="AO17" s="145"/>
      <c r="AP17" s="146"/>
      <c r="AQ17" s="144"/>
      <c r="AR17" s="144"/>
      <c r="AS17" s="145"/>
      <c r="AT17" s="396">
        <v>7</v>
      </c>
      <c r="AU17" s="144">
        <v>79</v>
      </c>
      <c r="AV17" s="144">
        <v>72</v>
      </c>
      <c r="AW17" s="371">
        <v>1</v>
      </c>
      <c r="AX17" s="355">
        <v>5</v>
      </c>
      <c r="AY17" s="149" t="str">
        <f aca="true" t="shared" si="1" ref="AY17:AY63">C17</f>
        <v>★はるなパパ</v>
      </c>
      <c r="AZ17" s="150">
        <f>'2010年新HC調整・算出'!U10</f>
        <v>4</v>
      </c>
      <c r="BA17" s="247">
        <v>1</v>
      </c>
      <c r="BB17" s="260"/>
    </row>
    <row r="18" spans="2:54" ht="19.5" customHeight="1">
      <c r="B18" s="37">
        <v>2</v>
      </c>
      <c r="C18" s="45" t="s">
        <v>129</v>
      </c>
      <c r="D18" s="46">
        <v>8</v>
      </c>
      <c r="E18" s="47">
        <v>8</v>
      </c>
      <c r="F18" s="48">
        <v>93</v>
      </c>
      <c r="G18" s="48">
        <v>85</v>
      </c>
      <c r="H18" s="52"/>
      <c r="I18" s="50">
        <v>8</v>
      </c>
      <c r="J18" s="48">
        <v>83</v>
      </c>
      <c r="K18" s="48">
        <v>75</v>
      </c>
      <c r="L18" s="51"/>
      <c r="M18" s="50"/>
      <c r="N18" s="48"/>
      <c r="O18" s="48"/>
      <c r="P18" s="51"/>
      <c r="Q18" s="50"/>
      <c r="R18" s="48"/>
      <c r="S18" s="48"/>
      <c r="T18" s="51"/>
      <c r="U18" s="50">
        <v>8</v>
      </c>
      <c r="V18" s="48">
        <v>85</v>
      </c>
      <c r="W18" s="48">
        <v>77</v>
      </c>
      <c r="X18" s="52"/>
      <c r="Y18" s="50">
        <v>8</v>
      </c>
      <c r="Z18" s="48">
        <v>86</v>
      </c>
      <c r="AA18" s="48">
        <v>78</v>
      </c>
      <c r="AB18" s="47"/>
      <c r="AC18" s="334" t="str">
        <f t="shared" si="0"/>
        <v>★Tom</v>
      </c>
      <c r="AD18" s="47">
        <v>8</v>
      </c>
      <c r="AE18" s="48">
        <v>83</v>
      </c>
      <c r="AF18" s="48">
        <v>75</v>
      </c>
      <c r="AG18" s="52"/>
      <c r="AH18" s="50">
        <v>8</v>
      </c>
      <c r="AI18" s="48">
        <v>86</v>
      </c>
      <c r="AJ18" s="48">
        <v>78</v>
      </c>
      <c r="AK18" s="52"/>
      <c r="AL18" s="50">
        <v>8</v>
      </c>
      <c r="AM18" s="48">
        <v>89</v>
      </c>
      <c r="AN18" s="48">
        <v>81</v>
      </c>
      <c r="AO18" s="52"/>
      <c r="AP18" s="50"/>
      <c r="AQ18" s="48"/>
      <c r="AR18" s="48"/>
      <c r="AS18" s="49"/>
      <c r="AT18" s="397">
        <v>8</v>
      </c>
      <c r="AU18" s="48">
        <v>82</v>
      </c>
      <c r="AV18" s="48">
        <v>74</v>
      </c>
      <c r="AW18" s="47"/>
      <c r="AX18" s="55">
        <v>8</v>
      </c>
      <c r="AY18" s="56" t="str">
        <f t="shared" si="1"/>
        <v>★Tom</v>
      </c>
      <c r="AZ18" s="57">
        <f>'2010年新HC調整・算出'!U11</f>
        <v>7</v>
      </c>
      <c r="BA18" s="248"/>
      <c r="BB18" s="261"/>
    </row>
    <row r="19" spans="2:54" ht="19.5" customHeight="1">
      <c r="B19" s="39">
        <v>3</v>
      </c>
      <c r="C19" s="40" t="s">
        <v>130</v>
      </c>
      <c r="D19" s="41">
        <v>9</v>
      </c>
      <c r="E19" s="151"/>
      <c r="F19" s="152"/>
      <c r="G19" s="152"/>
      <c r="H19" s="153"/>
      <c r="I19" s="154">
        <v>9</v>
      </c>
      <c r="J19" s="152">
        <v>83</v>
      </c>
      <c r="K19" s="152">
        <v>74</v>
      </c>
      <c r="L19" s="155"/>
      <c r="M19" s="154"/>
      <c r="N19" s="152"/>
      <c r="O19" s="152"/>
      <c r="P19" s="155"/>
      <c r="Q19" s="154"/>
      <c r="R19" s="152"/>
      <c r="S19" s="152"/>
      <c r="T19" s="153"/>
      <c r="U19" s="154"/>
      <c r="V19" s="152"/>
      <c r="W19" s="152"/>
      <c r="X19" s="156"/>
      <c r="Y19" s="154"/>
      <c r="Z19" s="152"/>
      <c r="AA19" s="152"/>
      <c r="AB19" s="151"/>
      <c r="AC19" s="335" t="str">
        <f t="shared" si="0"/>
        <v>★Ramrod</v>
      </c>
      <c r="AD19" s="151"/>
      <c r="AE19" s="152"/>
      <c r="AF19" s="152"/>
      <c r="AG19" s="153"/>
      <c r="AH19" s="154"/>
      <c r="AI19" s="152"/>
      <c r="AJ19" s="152"/>
      <c r="AK19" s="156"/>
      <c r="AL19" s="154"/>
      <c r="AM19" s="152"/>
      <c r="AN19" s="152"/>
      <c r="AO19" s="153"/>
      <c r="AP19" s="157"/>
      <c r="AQ19" s="152"/>
      <c r="AR19" s="152"/>
      <c r="AS19" s="158"/>
      <c r="AT19" s="398">
        <v>9</v>
      </c>
      <c r="AU19" s="152">
        <v>86</v>
      </c>
      <c r="AV19" s="152">
        <v>77</v>
      </c>
      <c r="AW19" s="151"/>
      <c r="AX19" s="42">
        <v>9</v>
      </c>
      <c r="AY19" s="43" t="str">
        <f t="shared" si="1"/>
        <v>★Ramrod</v>
      </c>
      <c r="AZ19" s="44">
        <f>'2010年新HC調整・算出'!U12</f>
        <v>1</v>
      </c>
      <c r="BA19" s="247"/>
      <c r="BB19" s="260"/>
    </row>
    <row r="20" spans="2:54" ht="19.5" customHeight="1">
      <c r="B20" s="37">
        <v>4</v>
      </c>
      <c r="C20" s="45" t="s">
        <v>131</v>
      </c>
      <c r="D20" s="46">
        <v>10</v>
      </c>
      <c r="E20" s="47">
        <v>10</v>
      </c>
      <c r="F20" s="48">
        <v>90</v>
      </c>
      <c r="G20" s="48">
        <v>80</v>
      </c>
      <c r="H20" s="49"/>
      <c r="I20" s="50">
        <v>10</v>
      </c>
      <c r="J20" s="48">
        <v>82</v>
      </c>
      <c r="K20" s="48">
        <v>72</v>
      </c>
      <c r="L20" s="51"/>
      <c r="M20" s="50"/>
      <c r="N20" s="48"/>
      <c r="O20" s="48"/>
      <c r="P20" s="51"/>
      <c r="Q20" s="50" t="s">
        <v>153</v>
      </c>
      <c r="R20" s="48">
        <v>84</v>
      </c>
      <c r="S20" s="48">
        <v>75</v>
      </c>
      <c r="T20" s="49"/>
      <c r="U20" s="50">
        <v>10</v>
      </c>
      <c r="V20" s="48">
        <v>87</v>
      </c>
      <c r="W20" s="48">
        <v>77</v>
      </c>
      <c r="X20" s="52"/>
      <c r="Y20" s="50"/>
      <c r="Z20" s="48"/>
      <c r="AA20" s="48"/>
      <c r="AB20" s="47"/>
      <c r="AC20" s="334" t="str">
        <f t="shared" si="0"/>
        <v>★Skinhead(帰国)</v>
      </c>
      <c r="AD20" s="47"/>
      <c r="AE20" s="48"/>
      <c r="AF20" s="48"/>
      <c r="AG20" s="49"/>
      <c r="AH20" s="50"/>
      <c r="AI20" s="48"/>
      <c r="AJ20" s="48"/>
      <c r="AK20" s="52"/>
      <c r="AL20" s="50"/>
      <c r="AM20" s="48"/>
      <c r="AN20" s="48"/>
      <c r="AO20" s="49"/>
      <c r="AP20" s="53"/>
      <c r="AQ20" s="48"/>
      <c r="AR20" s="48"/>
      <c r="AS20" s="54"/>
      <c r="AT20" s="399"/>
      <c r="AU20" s="48"/>
      <c r="AV20" s="48"/>
      <c r="AW20" s="47"/>
      <c r="AX20" s="55">
        <v>10</v>
      </c>
      <c r="AY20" s="56" t="str">
        <f t="shared" si="1"/>
        <v>★Skinhead(帰国)</v>
      </c>
      <c r="AZ20" s="57">
        <f>'2010年新HC調整・算出'!U13</f>
        <v>4</v>
      </c>
      <c r="BA20" s="248"/>
      <c r="BB20" s="261"/>
    </row>
    <row r="21" spans="2:54" ht="19.5" customHeight="1">
      <c r="B21" s="39">
        <v>5</v>
      </c>
      <c r="C21" s="40" t="s">
        <v>132</v>
      </c>
      <c r="D21" s="41">
        <v>10</v>
      </c>
      <c r="E21" s="151">
        <v>10</v>
      </c>
      <c r="F21" s="152">
        <v>88</v>
      </c>
      <c r="G21" s="152">
        <v>78</v>
      </c>
      <c r="H21" s="156"/>
      <c r="I21" s="154">
        <v>10</v>
      </c>
      <c r="J21" s="152">
        <v>86</v>
      </c>
      <c r="K21" s="152">
        <v>76</v>
      </c>
      <c r="L21" s="155"/>
      <c r="M21" s="154"/>
      <c r="N21" s="152"/>
      <c r="O21" s="152"/>
      <c r="P21" s="155"/>
      <c r="Q21" s="154" t="s">
        <v>153</v>
      </c>
      <c r="R21" s="152">
        <v>97</v>
      </c>
      <c r="S21" s="152">
        <v>88</v>
      </c>
      <c r="T21" s="155"/>
      <c r="U21" s="154"/>
      <c r="V21" s="152"/>
      <c r="W21" s="152"/>
      <c r="X21" s="156"/>
      <c r="Y21" s="154"/>
      <c r="Z21" s="152"/>
      <c r="AA21" s="152"/>
      <c r="AB21" s="151"/>
      <c r="AC21" s="335" t="str">
        <f t="shared" si="0"/>
        <v>★KJ</v>
      </c>
      <c r="AD21" s="151">
        <v>10</v>
      </c>
      <c r="AE21" s="152">
        <v>80</v>
      </c>
      <c r="AF21" s="152">
        <v>70</v>
      </c>
      <c r="AG21" s="156"/>
      <c r="AH21" s="235" t="s">
        <v>78</v>
      </c>
      <c r="AI21" s="152">
        <v>91</v>
      </c>
      <c r="AJ21" s="152">
        <v>82</v>
      </c>
      <c r="AK21" s="156"/>
      <c r="AL21" s="154">
        <v>9</v>
      </c>
      <c r="AM21" s="152">
        <v>92</v>
      </c>
      <c r="AN21" s="152">
        <v>83</v>
      </c>
      <c r="AO21" s="156"/>
      <c r="AP21" s="157" t="s">
        <v>152</v>
      </c>
      <c r="AQ21" s="152">
        <v>87</v>
      </c>
      <c r="AR21" s="152">
        <v>81</v>
      </c>
      <c r="AS21" s="158"/>
      <c r="AT21" s="398">
        <v>9</v>
      </c>
      <c r="AU21" s="152">
        <v>83</v>
      </c>
      <c r="AV21" s="152">
        <v>74</v>
      </c>
      <c r="AW21" s="151"/>
      <c r="AX21" s="42">
        <v>9</v>
      </c>
      <c r="AY21" s="43" t="str">
        <f t="shared" si="1"/>
        <v>★KJ</v>
      </c>
      <c r="AZ21" s="44">
        <f>'2010年新HC調整・算出'!U14</f>
        <v>7</v>
      </c>
      <c r="BA21" s="247"/>
      <c r="BB21" s="260"/>
    </row>
    <row r="22" spans="2:54" ht="19.5" customHeight="1">
      <c r="B22" s="37">
        <v>6</v>
      </c>
      <c r="C22" s="45" t="s">
        <v>133</v>
      </c>
      <c r="D22" s="46">
        <v>10</v>
      </c>
      <c r="E22" s="47"/>
      <c r="F22" s="48"/>
      <c r="G22" s="48"/>
      <c r="H22" s="52"/>
      <c r="I22" s="50"/>
      <c r="J22" s="48"/>
      <c r="K22" s="48"/>
      <c r="L22" s="52"/>
      <c r="M22" s="50"/>
      <c r="N22" s="48"/>
      <c r="O22" s="48"/>
      <c r="P22" s="52"/>
      <c r="Q22" s="50"/>
      <c r="R22" s="48"/>
      <c r="S22" s="48"/>
      <c r="T22" s="51"/>
      <c r="U22" s="50"/>
      <c r="V22" s="48"/>
      <c r="W22" s="48"/>
      <c r="X22" s="52"/>
      <c r="Y22" s="50"/>
      <c r="Z22" s="48"/>
      <c r="AA22" s="48"/>
      <c r="AB22" s="47"/>
      <c r="AC22" s="334" t="str">
        <f t="shared" si="0"/>
        <v>★KEN</v>
      </c>
      <c r="AD22" s="47"/>
      <c r="AE22" s="48"/>
      <c r="AF22" s="48"/>
      <c r="AG22" s="52"/>
      <c r="AH22" s="50">
        <v>10</v>
      </c>
      <c r="AI22" s="48">
        <v>89</v>
      </c>
      <c r="AJ22" s="48">
        <v>79</v>
      </c>
      <c r="AK22" s="52"/>
      <c r="AL22" s="50"/>
      <c r="AM22" s="48"/>
      <c r="AN22" s="48"/>
      <c r="AO22" s="49"/>
      <c r="AP22" s="53"/>
      <c r="AQ22" s="48"/>
      <c r="AR22" s="48"/>
      <c r="AS22" s="54"/>
      <c r="AT22" s="397">
        <v>10</v>
      </c>
      <c r="AU22" s="48">
        <v>92</v>
      </c>
      <c r="AV22" s="48">
        <v>82</v>
      </c>
      <c r="AW22" s="47"/>
      <c r="AX22" s="55">
        <v>10</v>
      </c>
      <c r="AY22" s="56" t="str">
        <f t="shared" si="1"/>
        <v>★KEN</v>
      </c>
      <c r="AZ22" s="57">
        <f>'2010年新HC調整・算出'!U15</f>
        <v>1</v>
      </c>
      <c r="BA22" s="248"/>
      <c r="BB22" s="261"/>
    </row>
    <row r="23" spans="2:54" ht="19.5" customHeight="1">
      <c r="B23" s="39">
        <v>7</v>
      </c>
      <c r="C23" s="40" t="s">
        <v>134</v>
      </c>
      <c r="D23" s="41">
        <v>10</v>
      </c>
      <c r="E23" s="151"/>
      <c r="F23" s="152"/>
      <c r="G23" s="152"/>
      <c r="H23" s="156"/>
      <c r="I23" s="154"/>
      <c r="J23" s="152"/>
      <c r="K23" s="152"/>
      <c r="L23" s="155"/>
      <c r="M23" s="154"/>
      <c r="N23" s="152"/>
      <c r="O23" s="152"/>
      <c r="P23" s="153"/>
      <c r="Q23" s="154" t="s">
        <v>153</v>
      </c>
      <c r="R23" s="152">
        <v>91</v>
      </c>
      <c r="S23" s="152">
        <v>82</v>
      </c>
      <c r="T23" s="155"/>
      <c r="U23" s="154">
        <v>10</v>
      </c>
      <c r="V23" s="152">
        <v>90</v>
      </c>
      <c r="W23" s="152">
        <v>80</v>
      </c>
      <c r="X23" s="156"/>
      <c r="Y23" s="154">
        <v>10</v>
      </c>
      <c r="Z23" s="152">
        <v>89</v>
      </c>
      <c r="AA23" s="152">
        <v>79</v>
      </c>
      <c r="AB23" s="151"/>
      <c r="AC23" s="335" t="str">
        <f t="shared" si="0"/>
        <v>◎ミスターT</v>
      </c>
      <c r="AD23" s="151">
        <v>10</v>
      </c>
      <c r="AE23" s="152">
        <v>84</v>
      </c>
      <c r="AF23" s="152">
        <v>74</v>
      </c>
      <c r="AG23" s="156"/>
      <c r="AH23" s="154">
        <v>10</v>
      </c>
      <c r="AI23" s="152">
        <v>94</v>
      </c>
      <c r="AJ23" s="152">
        <v>84</v>
      </c>
      <c r="AK23" s="156"/>
      <c r="AL23" s="154">
        <v>10</v>
      </c>
      <c r="AM23" s="152">
        <v>92</v>
      </c>
      <c r="AN23" s="152">
        <v>82</v>
      </c>
      <c r="AO23" s="156"/>
      <c r="AP23" s="157">
        <v>10</v>
      </c>
      <c r="AQ23" s="152">
        <v>96</v>
      </c>
      <c r="AR23" s="152">
        <v>86</v>
      </c>
      <c r="AS23" s="158"/>
      <c r="AT23" s="398"/>
      <c r="AU23" s="152"/>
      <c r="AV23" s="152"/>
      <c r="AW23" s="151"/>
      <c r="AX23" s="42">
        <v>10</v>
      </c>
      <c r="AY23" s="43" t="str">
        <f t="shared" si="1"/>
        <v>◎ミスターT</v>
      </c>
      <c r="AZ23" s="44">
        <f>'2010年新HC調整・算出'!U16</f>
        <v>7</v>
      </c>
      <c r="BA23" s="247"/>
      <c r="BB23" s="260"/>
    </row>
    <row r="24" spans="2:56" ht="19.5" customHeight="1">
      <c r="B24" s="37">
        <v>8</v>
      </c>
      <c r="C24" s="45" t="s">
        <v>135</v>
      </c>
      <c r="D24" s="46">
        <v>12</v>
      </c>
      <c r="E24" s="47">
        <v>12</v>
      </c>
      <c r="F24" s="48">
        <v>89</v>
      </c>
      <c r="G24" s="48">
        <v>77</v>
      </c>
      <c r="H24" s="52"/>
      <c r="I24" s="50">
        <v>12</v>
      </c>
      <c r="J24" s="48">
        <v>82</v>
      </c>
      <c r="K24" s="48">
        <v>70</v>
      </c>
      <c r="L24" s="295">
        <v>3</v>
      </c>
      <c r="M24" s="234" t="s">
        <v>106</v>
      </c>
      <c r="N24" s="48"/>
      <c r="O24" s="48"/>
      <c r="P24" s="49"/>
      <c r="Q24" s="50"/>
      <c r="R24" s="48"/>
      <c r="S24" s="48"/>
      <c r="T24" s="51"/>
      <c r="U24" s="50"/>
      <c r="V24" s="48"/>
      <c r="W24" s="48"/>
      <c r="X24" s="52"/>
      <c r="Y24" s="50"/>
      <c r="Z24" s="48"/>
      <c r="AA24" s="48"/>
      <c r="AB24" s="47"/>
      <c r="AC24" s="334" t="str">
        <f t="shared" si="0"/>
        <v>★ブラッドチョビット</v>
      </c>
      <c r="AD24" s="47"/>
      <c r="AE24" s="48"/>
      <c r="AF24" s="48"/>
      <c r="AG24" s="49"/>
      <c r="AH24" s="50"/>
      <c r="AI24" s="48"/>
      <c r="AJ24" s="48"/>
      <c r="AK24" s="49"/>
      <c r="AL24" s="50"/>
      <c r="AM24" s="48"/>
      <c r="AN24" s="48"/>
      <c r="AO24" s="52"/>
      <c r="AP24" s="53"/>
      <c r="AQ24" s="48"/>
      <c r="AR24" s="48"/>
      <c r="AS24" s="54"/>
      <c r="AT24" s="399">
        <v>10</v>
      </c>
      <c r="AU24" s="48">
        <v>86</v>
      </c>
      <c r="AV24" s="48">
        <v>76</v>
      </c>
      <c r="AW24" s="47"/>
      <c r="AX24" s="55">
        <v>10</v>
      </c>
      <c r="AY24" s="56" t="str">
        <f t="shared" si="1"/>
        <v>★ブラッドチョビット</v>
      </c>
      <c r="AZ24" s="57">
        <f>'2010年新HC調整・算出'!U17</f>
        <v>2</v>
      </c>
      <c r="BA24" s="248"/>
      <c r="BB24" s="261">
        <v>1</v>
      </c>
      <c r="BD24" s="1" t="s">
        <v>83</v>
      </c>
    </row>
    <row r="25" spans="2:56" ht="19.5" customHeight="1">
      <c r="B25" s="39">
        <v>9</v>
      </c>
      <c r="C25" s="40" t="s">
        <v>136</v>
      </c>
      <c r="D25" s="41">
        <v>12</v>
      </c>
      <c r="E25" s="151">
        <v>12</v>
      </c>
      <c r="F25" s="152">
        <v>93</v>
      </c>
      <c r="G25" s="152">
        <v>81</v>
      </c>
      <c r="H25" s="156"/>
      <c r="I25" s="154"/>
      <c r="J25" s="152"/>
      <c r="K25" s="152"/>
      <c r="L25" s="156"/>
      <c r="M25" s="154"/>
      <c r="N25" s="152"/>
      <c r="O25" s="152"/>
      <c r="P25" s="155"/>
      <c r="Q25" s="154" t="s">
        <v>154</v>
      </c>
      <c r="R25" s="152">
        <v>97</v>
      </c>
      <c r="S25" s="152">
        <v>86</v>
      </c>
      <c r="T25" s="155"/>
      <c r="U25" s="154"/>
      <c r="V25" s="152"/>
      <c r="W25" s="152"/>
      <c r="X25" s="156"/>
      <c r="Y25" s="154">
        <v>12</v>
      </c>
      <c r="Z25" s="152">
        <v>92</v>
      </c>
      <c r="AA25" s="152">
        <v>80</v>
      </c>
      <c r="AB25" s="151"/>
      <c r="AC25" s="335" t="str">
        <f t="shared" si="0"/>
        <v>×ルゥ</v>
      </c>
      <c r="AD25" s="151"/>
      <c r="AE25" s="152"/>
      <c r="AF25" s="152"/>
      <c r="AG25" s="156"/>
      <c r="AH25" s="154">
        <v>12</v>
      </c>
      <c r="AI25" s="152">
        <v>102</v>
      </c>
      <c r="AJ25" s="152">
        <v>90</v>
      </c>
      <c r="AK25" s="156"/>
      <c r="AL25" s="154"/>
      <c r="AM25" s="152"/>
      <c r="AN25" s="152"/>
      <c r="AO25" s="156"/>
      <c r="AP25" s="157"/>
      <c r="AQ25" s="152"/>
      <c r="AR25" s="152"/>
      <c r="AS25" s="158"/>
      <c r="AT25" s="398"/>
      <c r="AU25" s="152"/>
      <c r="AV25" s="152"/>
      <c r="AW25" s="151"/>
      <c r="AX25" s="42" t="s">
        <v>186</v>
      </c>
      <c r="AY25" s="43" t="str">
        <f t="shared" si="1"/>
        <v>×ルゥ</v>
      </c>
      <c r="AZ25" s="44">
        <f>'2010年新HC調整・算出'!U18</f>
        <v>4</v>
      </c>
      <c r="BA25" s="247"/>
      <c r="BB25" s="260"/>
      <c r="BD25" s="1" t="s">
        <v>77</v>
      </c>
    </row>
    <row r="26" spans="2:54" ht="19.5" customHeight="1">
      <c r="B26" s="37">
        <v>10</v>
      </c>
      <c r="C26" s="45" t="s">
        <v>137</v>
      </c>
      <c r="D26" s="46">
        <v>13</v>
      </c>
      <c r="E26" s="47"/>
      <c r="F26" s="48"/>
      <c r="G26" s="48"/>
      <c r="H26" s="52"/>
      <c r="I26" s="50">
        <v>13</v>
      </c>
      <c r="J26" s="48">
        <v>82</v>
      </c>
      <c r="K26" s="48">
        <v>69</v>
      </c>
      <c r="L26" s="294">
        <v>2</v>
      </c>
      <c r="M26" s="234" t="s">
        <v>153</v>
      </c>
      <c r="N26" s="48"/>
      <c r="O26" s="48"/>
      <c r="P26" s="51"/>
      <c r="Q26" s="50"/>
      <c r="R26" s="48"/>
      <c r="S26" s="48"/>
      <c r="T26" s="51"/>
      <c r="U26" s="50"/>
      <c r="V26" s="48"/>
      <c r="W26" s="48"/>
      <c r="X26" s="59"/>
      <c r="Y26" s="50">
        <v>9</v>
      </c>
      <c r="Z26" s="48">
        <v>89</v>
      </c>
      <c r="AA26" s="48">
        <v>80</v>
      </c>
      <c r="AB26" s="47"/>
      <c r="AC26" s="334" t="str">
        <f t="shared" si="0"/>
        <v>★KAZ</v>
      </c>
      <c r="AD26" s="47">
        <v>9</v>
      </c>
      <c r="AE26" s="48">
        <v>87</v>
      </c>
      <c r="AF26" s="48">
        <v>78</v>
      </c>
      <c r="AG26" s="52"/>
      <c r="AH26" s="50"/>
      <c r="AI26" s="48"/>
      <c r="AJ26" s="48"/>
      <c r="AK26" s="49"/>
      <c r="AL26" s="50"/>
      <c r="AM26" s="48"/>
      <c r="AN26" s="48"/>
      <c r="AO26" s="52"/>
      <c r="AP26" s="53"/>
      <c r="AQ26" s="48"/>
      <c r="AR26" s="48"/>
      <c r="AS26" s="137"/>
      <c r="AT26" s="399">
        <v>9</v>
      </c>
      <c r="AU26" s="48">
        <v>85</v>
      </c>
      <c r="AV26" s="48">
        <v>76</v>
      </c>
      <c r="AW26" s="38"/>
      <c r="AX26" s="55">
        <v>9</v>
      </c>
      <c r="AY26" s="56" t="str">
        <f t="shared" si="1"/>
        <v>★KAZ</v>
      </c>
      <c r="AZ26" s="57">
        <f>'2010年新HC調整・算出'!U19</f>
        <v>3</v>
      </c>
      <c r="BA26" s="248"/>
      <c r="BB26" s="261">
        <v>1</v>
      </c>
    </row>
    <row r="27" spans="2:54" ht="19.5" customHeight="1">
      <c r="B27" s="39">
        <v>11</v>
      </c>
      <c r="C27" s="40" t="s">
        <v>204</v>
      </c>
      <c r="D27" s="41">
        <v>14</v>
      </c>
      <c r="E27" s="151">
        <v>14</v>
      </c>
      <c r="F27" s="152">
        <v>93</v>
      </c>
      <c r="G27" s="152">
        <v>79</v>
      </c>
      <c r="H27" s="156"/>
      <c r="I27" s="154"/>
      <c r="J27" s="152"/>
      <c r="K27" s="152"/>
      <c r="L27" s="155"/>
      <c r="M27" s="154"/>
      <c r="N27" s="152"/>
      <c r="O27" s="152"/>
      <c r="P27" s="155"/>
      <c r="Q27" s="154"/>
      <c r="R27" s="152"/>
      <c r="S27" s="152"/>
      <c r="T27" s="155"/>
      <c r="U27" s="154">
        <v>14</v>
      </c>
      <c r="V27" s="152">
        <v>104</v>
      </c>
      <c r="W27" s="152">
        <v>90</v>
      </c>
      <c r="X27" s="156"/>
      <c r="Y27" s="154" t="s">
        <v>154</v>
      </c>
      <c r="Z27" s="152"/>
      <c r="AA27" s="152"/>
      <c r="AB27" s="151"/>
      <c r="AC27" s="335" t="str">
        <f t="shared" si="0"/>
        <v>●とぼ</v>
      </c>
      <c r="AD27" s="151">
        <v>11</v>
      </c>
      <c r="AE27" s="152">
        <v>90</v>
      </c>
      <c r="AF27" s="152">
        <v>79</v>
      </c>
      <c r="AG27" s="156"/>
      <c r="AH27" s="154">
        <v>11</v>
      </c>
      <c r="AI27" s="152">
        <v>88</v>
      </c>
      <c r="AJ27" s="152">
        <v>77</v>
      </c>
      <c r="AK27" s="153"/>
      <c r="AL27" s="154"/>
      <c r="AM27" s="152"/>
      <c r="AN27" s="152"/>
      <c r="AO27" s="156"/>
      <c r="AP27" s="157"/>
      <c r="AQ27" s="152"/>
      <c r="AR27" s="152"/>
      <c r="AS27" s="158"/>
      <c r="AT27" s="398"/>
      <c r="AU27" s="152"/>
      <c r="AV27" s="152"/>
      <c r="AW27" s="151"/>
      <c r="AX27" s="42">
        <v>11</v>
      </c>
      <c r="AY27" s="43" t="str">
        <f t="shared" si="1"/>
        <v>●とぼ</v>
      </c>
      <c r="AZ27" s="44">
        <f>'2010年新HC調整・算出'!U20</f>
        <v>4</v>
      </c>
      <c r="BA27" s="247"/>
      <c r="BB27" s="260"/>
    </row>
    <row r="28" spans="2:54" ht="19.5" customHeight="1">
      <c r="B28" s="37">
        <v>12</v>
      </c>
      <c r="C28" s="45" t="s">
        <v>68</v>
      </c>
      <c r="D28" s="46">
        <v>14</v>
      </c>
      <c r="E28" s="47"/>
      <c r="F28" s="48"/>
      <c r="G28" s="48"/>
      <c r="H28" s="52"/>
      <c r="I28" s="50"/>
      <c r="J28" s="48"/>
      <c r="K28" s="48"/>
      <c r="L28" s="52"/>
      <c r="M28" s="50" t="s">
        <v>85</v>
      </c>
      <c r="N28" s="48">
        <v>87</v>
      </c>
      <c r="O28" s="48">
        <v>74</v>
      </c>
      <c r="P28" s="291">
        <v>1</v>
      </c>
      <c r="Q28" s="234" t="s">
        <v>155</v>
      </c>
      <c r="R28" s="48"/>
      <c r="S28" s="48"/>
      <c r="T28" s="51"/>
      <c r="U28" s="50"/>
      <c r="V28" s="48"/>
      <c r="W28" s="48"/>
      <c r="X28" s="52"/>
      <c r="Y28" s="50"/>
      <c r="Z28" s="48"/>
      <c r="AA28" s="48"/>
      <c r="AB28" s="47"/>
      <c r="AC28" s="334" t="str">
        <f t="shared" si="0"/>
        <v>◎猫吉</v>
      </c>
      <c r="AD28" s="321"/>
      <c r="AE28" s="138"/>
      <c r="AF28" s="48"/>
      <c r="AG28" s="51"/>
      <c r="AH28" s="50"/>
      <c r="AI28" s="48"/>
      <c r="AJ28" s="48"/>
      <c r="AK28" s="52"/>
      <c r="AL28" s="50"/>
      <c r="AM28" s="48"/>
      <c r="AN28" s="48"/>
      <c r="AO28" s="52"/>
      <c r="AP28" s="53"/>
      <c r="AQ28" s="48"/>
      <c r="AR28" s="48"/>
      <c r="AS28" s="54"/>
      <c r="AT28" s="399"/>
      <c r="AU28" s="48"/>
      <c r="AV28" s="48"/>
      <c r="AW28" s="47"/>
      <c r="AX28" s="55">
        <v>14</v>
      </c>
      <c r="AY28" s="56" t="str">
        <f t="shared" si="1"/>
        <v>◎猫吉</v>
      </c>
      <c r="AZ28" s="57">
        <f>'2010年新HC調整・算出'!U21</f>
        <v>1</v>
      </c>
      <c r="BA28" s="248"/>
      <c r="BB28" s="261"/>
    </row>
    <row r="29" spans="2:54" ht="19.5" customHeight="1">
      <c r="B29" s="39">
        <v>13</v>
      </c>
      <c r="C29" s="40" t="s">
        <v>178</v>
      </c>
      <c r="D29" s="41">
        <v>14</v>
      </c>
      <c r="E29" s="151">
        <v>14</v>
      </c>
      <c r="F29" s="152">
        <v>94</v>
      </c>
      <c r="G29" s="152">
        <v>80</v>
      </c>
      <c r="H29" s="156"/>
      <c r="I29" s="154"/>
      <c r="J29" s="152"/>
      <c r="K29" s="152"/>
      <c r="L29" s="155"/>
      <c r="M29" s="154"/>
      <c r="N29" s="152"/>
      <c r="O29" s="152"/>
      <c r="P29" s="155"/>
      <c r="Q29" s="154" t="s">
        <v>112</v>
      </c>
      <c r="R29" s="152">
        <v>93</v>
      </c>
      <c r="S29" s="152">
        <v>80</v>
      </c>
      <c r="T29" s="155"/>
      <c r="U29" s="154">
        <v>14</v>
      </c>
      <c r="V29" s="152">
        <v>98</v>
      </c>
      <c r="W29" s="152">
        <v>84</v>
      </c>
      <c r="X29" s="159"/>
      <c r="Y29" s="154">
        <v>14</v>
      </c>
      <c r="Z29" s="152">
        <v>91</v>
      </c>
      <c r="AA29" s="152">
        <v>77</v>
      </c>
      <c r="AB29" s="236"/>
      <c r="AC29" s="335" t="str">
        <f t="shared" si="0"/>
        <v>★あきやん</v>
      </c>
      <c r="AD29" s="151">
        <v>14</v>
      </c>
      <c r="AE29" s="152">
        <v>96</v>
      </c>
      <c r="AF29" s="152">
        <v>82</v>
      </c>
      <c r="AG29" s="156"/>
      <c r="AH29" s="154">
        <v>14</v>
      </c>
      <c r="AI29" s="152">
        <v>91</v>
      </c>
      <c r="AJ29" s="152">
        <v>77</v>
      </c>
      <c r="AK29" s="153"/>
      <c r="AL29" s="154">
        <v>14</v>
      </c>
      <c r="AM29" s="152">
        <v>96</v>
      </c>
      <c r="AN29" s="152">
        <v>82</v>
      </c>
      <c r="AO29" s="153"/>
      <c r="AP29" s="157">
        <v>14</v>
      </c>
      <c r="AQ29" s="152">
        <v>87</v>
      </c>
      <c r="AR29" s="152">
        <v>73</v>
      </c>
      <c r="AS29" s="306">
        <v>1</v>
      </c>
      <c r="AT29" s="400" t="s">
        <v>177</v>
      </c>
      <c r="AU29" s="152"/>
      <c r="AV29" s="152"/>
      <c r="AW29" s="151"/>
      <c r="AX29" s="42">
        <v>10</v>
      </c>
      <c r="AY29" s="43" t="str">
        <f t="shared" si="1"/>
        <v>★あきやん</v>
      </c>
      <c r="AZ29" s="60">
        <f>'2010年新HC調整・算出'!U22</f>
        <v>8</v>
      </c>
      <c r="BA29" s="247">
        <v>1</v>
      </c>
      <c r="BB29" s="260"/>
    </row>
    <row r="30" spans="2:54" ht="19.5" customHeight="1">
      <c r="B30" s="37">
        <v>14</v>
      </c>
      <c r="C30" s="45" t="s">
        <v>16</v>
      </c>
      <c r="D30" s="46">
        <v>15</v>
      </c>
      <c r="E30" s="47">
        <v>15</v>
      </c>
      <c r="F30" s="48">
        <v>87</v>
      </c>
      <c r="G30" s="48">
        <v>72</v>
      </c>
      <c r="H30" s="291">
        <v>1</v>
      </c>
      <c r="I30" s="234" t="s">
        <v>154</v>
      </c>
      <c r="J30" s="48">
        <v>85</v>
      </c>
      <c r="K30" s="48">
        <v>74</v>
      </c>
      <c r="L30" s="51"/>
      <c r="M30" s="50"/>
      <c r="N30" s="48"/>
      <c r="O30" s="48"/>
      <c r="P30" s="51"/>
      <c r="Q30" s="50" t="s">
        <v>106</v>
      </c>
      <c r="R30" s="48">
        <v>94</v>
      </c>
      <c r="S30" s="48">
        <v>84</v>
      </c>
      <c r="T30" s="52"/>
      <c r="U30" s="50">
        <v>11</v>
      </c>
      <c r="V30" s="48">
        <v>84</v>
      </c>
      <c r="W30" s="48">
        <v>73</v>
      </c>
      <c r="X30" s="59"/>
      <c r="Y30" s="50">
        <v>11</v>
      </c>
      <c r="Z30" s="48">
        <v>90</v>
      </c>
      <c r="AA30" s="48">
        <v>79</v>
      </c>
      <c r="AB30" s="139"/>
      <c r="AC30" s="334" t="str">
        <f t="shared" si="0"/>
        <v>◎スティーブ猪</v>
      </c>
      <c r="AD30" s="47">
        <v>11</v>
      </c>
      <c r="AE30" s="48">
        <v>91</v>
      </c>
      <c r="AF30" s="48">
        <v>80</v>
      </c>
      <c r="AG30" s="52"/>
      <c r="AH30" s="50">
        <v>11</v>
      </c>
      <c r="AI30" s="48">
        <v>86</v>
      </c>
      <c r="AJ30" s="48">
        <v>75</v>
      </c>
      <c r="AK30" s="52"/>
      <c r="AL30" s="50">
        <v>11</v>
      </c>
      <c r="AM30" s="48">
        <v>92</v>
      </c>
      <c r="AN30" s="48">
        <v>81</v>
      </c>
      <c r="AO30" s="52"/>
      <c r="AP30" s="53">
        <v>11</v>
      </c>
      <c r="AQ30" s="48">
        <v>93</v>
      </c>
      <c r="AR30" s="48">
        <v>82</v>
      </c>
      <c r="AS30" s="54"/>
      <c r="AT30" s="399"/>
      <c r="AU30" s="48"/>
      <c r="AV30" s="48"/>
      <c r="AW30" s="47"/>
      <c r="AX30" s="55">
        <v>11</v>
      </c>
      <c r="AY30" s="56" t="str">
        <f t="shared" si="1"/>
        <v>◎スティーブ猪</v>
      </c>
      <c r="AZ30" s="58">
        <f>'2010年新HC調整・算出'!U23</f>
        <v>9</v>
      </c>
      <c r="BA30" s="248">
        <v>1</v>
      </c>
      <c r="BB30" s="261"/>
    </row>
    <row r="31" spans="2:54" ht="19.5" customHeight="1">
      <c r="B31" s="39">
        <v>15</v>
      </c>
      <c r="C31" s="40" t="s">
        <v>138</v>
      </c>
      <c r="D31" s="41">
        <v>15</v>
      </c>
      <c r="E31" s="151">
        <v>15</v>
      </c>
      <c r="F31" s="152">
        <v>91</v>
      </c>
      <c r="G31" s="152">
        <v>76</v>
      </c>
      <c r="H31" s="156"/>
      <c r="I31" s="154"/>
      <c r="J31" s="152"/>
      <c r="K31" s="152"/>
      <c r="L31" s="155"/>
      <c r="M31" s="154" t="s">
        <v>88</v>
      </c>
      <c r="N31" s="152">
        <v>93</v>
      </c>
      <c r="O31" s="152">
        <v>79</v>
      </c>
      <c r="P31" s="155"/>
      <c r="Q31" s="154">
        <v>15</v>
      </c>
      <c r="R31" s="152">
        <v>105</v>
      </c>
      <c r="S31" s="152">
        <v>90</v>
      </c>
      <c r="T31" s="155"/>
      <c r="U31" s="154">
        <v>15</v>
      </c>
      <c r="V31" s="152">
        <v>86</v>
      </c>
      <c r="W31" s="152">
        <v>71</v>
      </c>
      <c r="X31" s="156"/>
      <c r="Y31" s="154" t="s">
        <v>105</v>
      </c>
      <c r="Z31" s="152">
        <v>94</v>
      </c>
      <c r="AA31" s="152">
        <v>80</v>
      </c>
      <c r="AB31" s="151"/>
      <c r="AC31" s="335" t="str">
        <f t="shared" si="0"/>
        <v>◎ちな</v>
      </c>
      <c r="AD31" s="151">
        <v>14</v>
      </c>
      <c r="AE31" s="152">
        <v>87</v>
      </c>
      <c r="AF31" s="152">
        <v>73</v>
      </c>
      <c r="AG31" s="153"/>
      <c r="AH31" s="154">
        <v>14</v>
      </c>
      <c r="AI31" s="152">
        <v>87</v>
      </c>
      <c r="AJ31" s="152">
        <v>73</v>
      </c>
      <c r="AK31" s="291">
        <v>3</v>
      </c>
      <c r="AL31" s="235" t="s">
        <v>79</v>
      </c>
      <c r="AM31" s="152">
        <v>96</v>
      </c>
      <c r="AN31" s="152">
        <v>84</v>
      </c>
      <c r="AO31" s="156"/>
      <c r="AP31" s="157">
        <v>12</v>
      </c>
      <c r="AQ31" s="152">
        <v>96</v>
      </c>
      <c r="AR31" s="152">
        <v>84</v>
      </c>
      <c r="AS31" s="158"/>
      <c r="AT31" s="398">
        <v>12</v>
      </c>
      <c r="AU31" s="152">
        <v>94</v>
      </c>
      <c r="AV31" s="152">
        <v>82</v>
      </c>
      <c r="AW31" s="151"/>
      <c r="AX31" s="42">
        <v>12</v>
      </c>
      <c r="AY31" s="43" t="str">
        <f t="shared" si="1"/>
        <v>◎ちな</v>
      </c>
      <c r="AZ31" s="44">
        <f>'2010年新HC調整・算出'!U24</f>
        <v>9</v>
      </c>
      <c r="BA31" s="247"/>
      <c r="BB31" s="260">
        <v>1</v>
      </c>
    </row>
    <row r="32" spans="2:54" ht="19.5" customHeight="1">
      <c r="B32" s="37">
        <v>16</v>
      </c>
      <c r="C32" s="45" t="s">
        <v>120</v>
      </c>
      <c r="D32" s="46">
        <v>15</v>
      </c>
      <c r="E32" s="47"/>
      <c r="F32" s="48"/>
      <c r="G32" s="48"/>
      <c r="H32" s="52"/>
      <c r="I32" s="50"/>
      <c r="J32" s="48"/>
      <c r="K32" s="48"/>
      <c r="L32" s="51"/>
      <c r="M32" s="50"/>
      <c r="N32" s="48"/>
      <c r="O32" s="48"/>
      <c r="P32" s="51"/>
      <c r="Q32" s="50"/>
      <c r="R32" s="48"/>
      <c r="S32" s="48"/>
      <c r="T32" s="51"/>
      <c r="U32" s="50"/>
      <c r="V32" s="48"/>
      <c r="W32" s="48"/>
      <c r="X32" s="52"/>
      <c r="Y32" s="50"/>
      <c r="Z32" s="48"/>
      <c r="AA32" s="48"/>
      <c r="AB32" s="47"/>
      <c r="AC32" s="334" t="str">
        <f>C32</f>
        <v>たえこ</v>
      </c>
      <c r="AD32" s="47"/>
      <c r="AE32" s="48"/>
      <c r="AF32" s="48"/>
      <c r="AG32" s="52"/>
      <c r="AH32" s="50"/>
      <c r="AI32" s="48"/>
      <c r="AJ32" s="48"/>
      <c r="AK32" s="52"/>
      <c r="AL32" s="50"/>
      <c r="AM32" s="48"/>
      <c r="AN32" s="48"/>
      <c r="AO32" s="52"/>
      <c r="AP32" s="50"/>
      <c r="AQ32" s="48"/>
      <c r="AR32" s="48"/>
      <c r="AS32" s="52"/>
      <c r="AT32" s="399">
        <v>15</v>
      </c>
      <c r="AU32" s="48">
        <v>92</v>
      </c>
      <c r="AV32" s="48">
        <v>77</v>
      </c>
      <c r="AW32" s="47"/>
      <c r="AX32" s="55">
        <v>15</v>
      </c>
      <c r="AY32" s="56" t="str">
        <f>C32</f>
        <v>たえこ</v>
      </c>
      <c r="AZ32" s="57">
        <f>'2010年新HC調整・算出'!U25</f>
        <v>1</v>
      </c>
      <c r="BA32" s="248"/>
      <c r="BB32" s="261"/>
    </row>
    <row r="33" spans="2:54" ht="19.5" customHeight="1">
      <c r="B33" s="39">
        <v>17</v>
      </c>
      <c r="C33" s="40" t="s">
        <v>139</v>
      </c>
      <c r="D33" s="41">
        <v>16</v>
      </c>
      <c r="E33" s="151"/>
      <c r="F33" s="152"/>
      <c r="G33" s="152"/>
      <c r="H33" s="156"/>
      <c r="I33" s="154"/>
      <c r="J33" s="152"/>
      <c r="K33" s="152"/>
      <c r="L33" s="155"/>
      <c r="M33" s="154"/>
      <c r="N33" s="152"/>
      <c r="O33" s="152"/>
      <c r="P33" s="155"/>
      <c r="Q33" s="154"/>
      <c r="R33" s="152"/>
      <c r="S33" s="152"/>
      <c r="T33" s="155"/>
      <c r="U33" s="154"/>
      <c r="V33" s="152"/>
      <c r="W33" s="152"/>
      <c r="X33" s="156"/>
      <c r="Y33" s="154">
        <v>16</v>
      </c>
      <c r="Z33" s="152">
        <v>88</v>
      </c>
      <c r="AA33" s="152">
        <v>72</v>
      </c>
      <c r="AB33" s="236"/>
      <c r="AC33" s="335" t="str">
        <f t="shared" si="0"/>
        <v>★モバチャビ（転勤）</v>
      </c>
      <c r="AD33" s="151" t="s">
        <v>86</v>
      </c>
      <c r="AE33" s="152">
        <v>94</v>
      </c>
      <c r="AF33" s="152">
        <v>75</v>
      </c>
      <c r="AG33" s="153"/>
      <c r="AH33" s="154"/>
      <c r="AI33" s="152"/>
      <c r="AJ33" s="152"/>
      <c r="AK33" s="156"/>
      <c r="AL33" s="154"/>
      <c r="AM33" s="152"/>
      <c r="AN33" s="152"/>
      <c r="AO33" s="156"/>
      <c r="AP33" s="157"/>
      <c r="AQ33" s="152"/>
      <c r="AR33" s="152"/>
      <c r="AS33" s="158"/>
      <c r="AT33" s="398"/>
      <c r="AU33" s="152"/>
      <c r="AV33" s="152"/>
      <c r="AW33" s="151"/>
      <c r="AX33" s="42">
        <v>19</v>
      </c>
      <c r="AY33" s="43" t="str">
        <f t="shared" si="1"/>
        <v>★モバチャビ（転勤）</v>
      </c>
      <c r="AZ33" s="44">
        <f>'2010年新HC調整・算出'!U26</f>
        <v>2</v>
      </c>
      <c r="BA33" s="247"/>
      <c r="BB33" s="260"/>
    </row>
    <row r="34" spans="2:54" ht="19.5" customHeight="1">
      <c r="B34" s="37">
        <v>18</v>
      </c>
      <c r="C34" s="45" t="s">
        <v>140</v>
      </c>
      <c r="D34" s="46">
        <v>16</v>
      </c>
      <c r="E34" s="47"/>
      <c r="F34" s="48"/>
      <c r="G34" s="48"/>
      <c r="H34" s="52"/>
      <c r="I34" s="50"/>
      <c r="J34" s="48"/>
      <c r="K34" s="48"/>
      <c r="L34" s="51"/>
      <c r="M34" s="50"/>
      <c r="N34" s="48"/>
      <c r="O34" s="48"/>
      <c r="P34" s="51"/>
      <c r="Q34" s="50"/>
      <c r="R34" s="48"/>
      <c r="S34" s="48"/>
      <c r="T34" s="52"/>
      <c r="U34" s="50"/>
      <c r="V34" s="48"/>
      <c r="W34" s="48"/>
      <c r="X34" s="59"/>
      <c r="Y34" s="50">
        <v>16</v>
      </c>
      <c r="Z34" s="48">
        <v>84</v>
      </c>
      <c r="AA34" s="48">
        <v>86</v>
      </c>
      <c r="AB34" s="320">
        <v>3</v>
      </c>
      <c r="AC34" s="334" t="str">
        <f t="shared" si="0"/>
        <v>●ジョン</v>
      </c>
      <c r="AD34" s="356" t="s">
        <v>82</v>
      </c>
      <c r="AE34" s="48"/>
      <c r="AF34" s="48"/>
      <c r="AG34" s="52"/>
      <c r="AH34" s="50">
        <v>10</v>
      </c>
      <c r="AI34" s="48">
        <v>95</v>
      </c>
      <c r="AJ34" s="48">
        <v>85</v>
      </c>
      <c r="AK34" s="52"/>
      <c r="AL34" s="50"/>
      <c r="AM34" s="48"/>
      <c r="AN34" s="48"/>
      <c r="AO34" s="52"/>
      <c r="AP34" s="53"/>
      <c r="AQ34" s="48"/>
      <c r="AR34" s="48"/>
      <c r="AS34" s="54"/>
      <c r="AT34" s="399">
        <v>10</v>
      </c>
      <c r="AU34" s="48">
        <v>92</v>
      </c>
      <c r="AV34" s="48">
        <v>82</v>
      </c>
      <c r="AW34" s="47"/>
      <c r="AX34" s="55">
        <v>10</v>
      </c>
      <c r="AY34" s="56" t="str">
        <f t="shared" si="1"/>
        <v>●ジョン</v>
      </c>
      <c r="AZ34" s="57">
        <f>'2010年新HC調整・算出'!U27</f>
        <v>2</v>
      </c>
      <c r="BA34" s="248"/>
      <c r="BB34" s="261">
        <v>1</v>
      </c>
    </row>
    <row r="35" spans="2:54" ht="19.5" customHeight="1">
      <c r="B35" s="39">
        <v>19</v>
      </c>
      <c r="C35" s="40" t="s">
        <v>104</v>
      </c>
      <c r="D35" s="41">
        <v>16</v>
      </c>
      <c r="E35" s="151"/>
      <c r="F35" s="152"/>
      <c r="G35" s="152"/>
      <c r="H35" s="156"/>
      <c r="I35" s="154"/>
      <c r="J35" s="152"/>
      <c r="K35" s="152"/>
      <c r="L35" s="155"/>
      <c r="M35" s="154"/>
      <c r="N35" s="152"/>
      <c r="O35" s="152"/>
      <c r="P35" s="155"/>
      <c r="Q35" s="154"/>
      <c r="R35" s="152"/>
      <c r="S35" s="152"/>
      <c r="T35" s="155"/>
      <c r="U35" s="154"/>
      <c r="V35" s="152"/>
      <c r="W35" s="152"/>
      <c r="X35" s="156"/>
      <c r="Y35" s="154"/>
      <c r="Z35" s="152"/>
      <c r="AA35" s="152"/>
      <c r="AB35" s="151"/>
      <c r="AC35" s="335"/>
      <c r="AD35" s="151"/>
      <c r="AE35" s="152"/>
      <c r="AF35" s="152"/>
      <c r="AG35" s="156"/>
      <c r="AH35" s="154"/>
      <c r="AI35" s="152"/>
      <c r="AJ35" s="152"/>
      <c r="AK35" s="156"/>
      <c r="AL35" s="154">
        <v>16</v>
      </c>
      <c r="AM35" s="152">
        <v>88</v>
      </c>
      <c r="AN35" s="152">
        <v>72</v>
      </c>
      <c r="AO35" s="298">
        <v>3</v>
      </c>
      <c r="AP35" s="235" t="s">
        <v>85</v>
      </c>
      <c r="AQ35" s="152">
        <v>97</v>
      </c>
      <c r="AR35" s="152">
        <v>83</v>
      </c>
      <c r="AS35" s="156"/>
      <c r="AT35" s="398"/>
      <c r="AU35" s="152"/>
      <c r="AV35" s="152"/>
      <c r="AW35" s="236"/>
      <c r="AX35" s="42">
        <v>14</v>
      </c>
      <c r="AY35" s="43" t="str">
        <f>C35</f>
        <v>●KC</v>
      </c>
      <c r="AZ35" s="44">
        <f>'2010年新HC調整・算出'!U28</f>
        <v>2</v>
      </c>
      <c r="BA35" s="247"/>
      <c r="BB35" s="260">
        <v>1</v>
      </c>
    </row>
    <row r="36" spans="2:54" ht="19.5" customHeight="1">
      <c r="B36" s="37">
        <v>20</v>
      </c>
      <c r="C36" s="45" t="s">
        <v>108</v>
      </c>
      <c r="D36" s="46">
        <v>17</v>
      </c>
      <c r="E36" s="47">
        <v>17</v>
      </c>
      <c r="F36" s="48">
        <v>97</v>
      </c>
      <c r="G36" s="48">
        <v>80</v>
      </c>
      <c r="H36" s="52"/>
      <c r="I36" s="50">
        <v>17</v>
      </c>
      <c r="J36" s="48">
        <v>103</v>
      </c>
      <c r="K36" s="48">
        <v>86</v>
      </c>
      <c r="L36" s="51"/>
      <c r="M36" s="50"/>
      <c r="N36" s="48"/>
      <c r="O36" s="48"/>
      <c r="P36" s="51"/>
      <c r="Q36" s="50"/>
      <c r="R36" s="48"/>
      <c r="S36" s="48"/>
      <c r="T36" s="51"/>
      <c r="U36" s="50">
        <v>17</v>
      </c>
      <c r="V36" s="48">
        <v>106</v>
      </c>
      <c r="W36" s="48">
        <v>89</v>
      </c>
      <c r="X36" s="52"/>
      <c r="Y36" s="50">
        <v>17</v>
      </c>
      <c r="Z36" s="48">
        <v>101</v>
      </c>
      <c r="AA36" s="48">
        <v>84</v>
      </c>
      <c r="AB36" s="47"/>
      <c r="AC36" s="334" t="str">
        <f t="shared" si="0"/>
        <v>よろづや</v>
      </c>
      <c r="AD36" s="47">
        <v>17</v>
      </c>
      <c r="AE36" s="48">
        <v>95</v>
      </c>
      <c r="AF36" s="48">
        <v>78</v>
      </c>
      <c r="AG36" s="52"/>
      <c r="AH36" s="50">
        <v>17</v>
      </c>
      <c r="AI36" s="48">
        <v>98</v>
      </c>
      <c r="AJ36" s="48">
        <v>81</v>
      </c>
      <c r="AK36" s="52"/>
      <c r="AL36" s="50"/>
      <c r="AM36" s="48"/>
      <c r="AN36" s="48"/>
      <c r="AO36" s="49"/>
      <c r="AP36" s="50"/>
      <c r="AQ36" s="48"/>
      <c r="AR36" s="48"/>
      <c r="AS36" s="52"/>
      <c r="AT36" s="399">
        <v>17</v>
      </c>
      <c r="AU36" s="48">
        <v>91</v>
      </c>
      <c r="AV36" s="48">
        <v>74</v>
      </c>
      <c r="AW36" s="139"/>
      <c r="AX36" s="55">
        <v>17</v>
      </c>
      <c r="AY36" s="56" t="str">
        <f t="shared" si="1"/>
        <v>よろづや</v>
      </c>
      <c r="AZ36" s="57">
        <f>'2010年新HC調整・算出'!U29</f>
        <v>6</v>
      </c>
      <c r="BA36" s="248"/>
      <c r="BB36" s="261"/>
    </row>
    <row r="37" spans="2:54" ht="19.5" customHeight="1">
      <c r="B37" s="39">
        <v>21</v>
      </c>
      <c r="C37" s="40" t="s">
        <v>109</v>
      </c>
      <c r="D37" s="41">
        <v>17</v>
      </c>
      <c r="E37" s="151"/>
      <c r="F37" s="152"/>
      <c r="G37" s="152"/>
      <c r="H37" s="156"/>
      <c r="I37" s="154">
        <v>17</v>
      </c>
      <c r="J37" s="152">
        <v>107</v>
      </c>
      <c r="K37" s="152">
        <v>90</v>
      </c>
      <c r="L37" s="153"/>
      <c r="M37" s="154"/>
      <c r="N37" s="152"/>
      <c r="O37" s="152"/>
      <c r="P37" s="155"/>
      <c r="Q37" s="154">
        <v>17</v>
      </c>
      <c r="R37" s="152">
        <v>118</v>
      </c>
      <c r="S37" s="152">
        <v>101</v>
      </c>
      <c r="T37" s="155"/>
      <c r="U37" s="154"/>
      <c r="V37" s="152"/>
      <c r="W37" s="152"/>
      <c r="X37" s="156"/>
      <c r="Y37" s="154">
        <v>17</v>
      </c>
      <c r="Z37" s="152">
        <v>104</v>
      </c>
      <c r="AA37" s="152">
        <v>87</v>
      </c>
      <c r="AB37" s="151"/>
      <c r="AC37" s="335" t="str">
        <f t="shared" si="0"/>
        <v>TAKAKO</v>
      </c>
      <c r="AD37" s="151">
        <v>17</v>
      </c>
      <c r="AE37" s="152">
        <v>106</v>
      </c>
      <c r="AF37" s="152">
        <v>89</v>
      </c>
      <c r="AG37" s="156"/>
      <c r="AH37" s="154"/>
      <c r="AI37" s="152"/>
      <c r="AJ37" s="152"/>
      <c r="AK37" s="156"/>
      <c r="AL37" s="154"/>
      <c r="AM37" s="152"/>
      <c r="AN37" s="152"/>
      <c r="AO37" s="156"/>
      <c r="AP37" s="154"/>
      <c r="AQ37" s="152"/>
      <c r="AR37" s="152"/>
      <c r="AS37" s="156"/>
      <c r="AT37" s="398">
        <v>17</v>
      </c>
      <c r="AU37" s="152">
        <v>100</v>
      </c>
      <c r="AV37" s="152">
        <v>83</v>
      </c>
      <c r="AW37" s="151"/>
      <c r="AX37" s="42">
        <v>17</v>
      </c>
      <c r="AY37" s="43" t="str">
        <f t="shared" si="1"/>
        <v>TAKAKO</v>
      </c>
      <c r="AZ37" s="44">
        <f>'2010年新HC調整・算出'!U30</f>
        <v>4</v>
      </c>
      <c r="BA37" s="247"/>
      <c r="BB37" s="260"/>
    </row>
    <row r="38" spans="2:54" ht="19.5" customHeight="1">
      <c r="B38" s="37">
        <v>22</v>
      </c>
      <c r="C38" s="45" t="s">
        <v>183</v>
      </c>
      <c r="D38" s="46">
        <v>17</v>
      </c>
      <c r="E38" s="47"/>
      <c r="F38" s="48"/>
      <c r="G38" s="48"/>
      <c r="H38" s="52"/>
      <c r="I38" s="50"/>
      <c r="J38" s="48"/>
      <c r="K38" s="48"/>
      <c r="L38" s="49"/>
      <c r="M38" s="50"/>
      <c r="N38" s="48"/>
      <c r="O38" s="48"/>
      <c r="P38" s="51"/>
      <c r="Q38" s="50"/>
      <c r="R38" s="48"/>
      <c r="S38" s="48"/>
      <c r="T38" s="51"/>
      <c r="U38" s="50"/>
      <c r="V38" s="48"/>
      <c r="W38" s="48"/>
      <c r="X38" s="52"/>
      <c r="Y38" s="50"/>
      <c r="Z38" s="48"/>
      <c r="AA38" s="48"/>
      <c r="AB38" s="47"/>
      <c r="AC38" s="334" t="str">
        <f t="shared" si="0"/>
        <v>●アキラ</v>
      </c>
      <c r="AD38" s="47"/>
      <c r="AE38" s="48"/>
      <c r="AF38" s="48"/>
      <c r="AG38" s="52"/>
      <c r="AH38" s="50">
        <v>17</v>
      </c>
      <c r="AI38" s="48">
        <v>102</v>
      </c>
      <c r="AJ38" s="48">
        <v>85</v>
      </c>
      <c r="AK38" s="52"/>
      <c r="AL38" s="50">
        <v>17</v>
      </c>
      <c r="AM38" s="48">
        <v>99</v>
      </c>
      <c r="AN38" s="48">
        <v>82</v>
      </c>
      <c r="AO38" s="52"/>
      <c r="AP38" s="50">
        <v>17</v>
      </c>
      <c r="AQ38" s="48">
        <v>96</v>
      </c>
      <c r="AR38" s="48">
        <v>79</v>
      </c>
      <c r="AS38" s="307">
        <v>3</v>
      </c>
      <c r="AT38" s="401">
        <v>15</v>
      </c>
      <c r="AU38" s="48">
        <v>87</v>
      </c>
      <c r="AV38" s="48">
        <v>72</v>
      </c>
      <c r="AW38" s="372">
        <v>3</v>
      </c>
      <c r="AX38" s="357">
        <v>14</v>
      </c>
      <c r="AY38" s="56" t="str">
        <f t="shared" si="1"/>
        <v>●アキラ</v>
      </c>
      <c r="AZ38" s="57">
        <f>'2010年新HC調整・算出'!U31</f>
        <v>3</v>
      </c>
      <c r="BA38" s="248"/>
      <c r="BB38" s="261">
        <v>2</v>
      </c>
    </row>
    <row r="39" spans="2:54" ht="19.5" customHeight="1">
      <c r="B39" s="39">
        <v>23</v>
      </c>
      <c r="C39" s="40" t="s">
        <v>179</v>
      </c>
      <c r="D39" s="41">
        <v>18</v>
      </c>
      <c r="E39" s="151">
        <v>18</v>
      </c>
      <c r="F39" s="152">
        <v>96</v>
      </c>
      <c r="G39" s="152">
        <v>78</v>
      </c>
      <c r="H39" s="156"/>
      <c r="I39" s="154">
        <v>18</v>
      </c>
      <c r="J39" s="152">
        <v>90</v>
      </c>
      <c r="K39" s="152">
        <v>72</v>
      </c>
      <c r="L39" s="155"/>
      <c r="M39" s="154"/>
      <c r="N39" s="152"/>
      <c r="O39" s="152"/>
      <c r="P39" s="155"/>
      <c r="Q39" s="154" t="s">
        <v>110</v>
      </c>
      <c r="R39" s="152">
        <v>90</v>
      </c>
      <c r="S39" s="152">
        <v>73</v>
      </c>
      <c r="T39" s="294">
        <v>2</v>
      </c>
      <c r="U39" s="235" t="s">
        <v>105</v>
      </c>
      <c r="V39" s="152">
        <v>87</v>
      </c>
      <c r="W39" s="152">
        <v>73</v>
      </c>
      <c r="X39" s="156"/>
      <c r="Y39" s="154">
        <v>14</v>
      </c>
      <c r="Z39" s="152">
        <v>105</v>
      </c>
      <c r="AA39" s="152">
        <v>91</v>
      </c>
      <c r="AB39" s="151"/>
      <c r="AC39" s="335" t="str">
        <f t="shared" si="0"/>
        <v>★G</v>
      </c>
      <c r="AD39" s="151">
        <v>14</v>
      </c>
      <c r="AE39" s="152">
        <v>91</v>
      </c>
      <c r="AF39" s="152">
        <v>77</v>
      </c>
      <c r="AG39" s="156"/>
      <c r="AH39" s="154">
        <v>17</v>
      </c>
      <c r="AI39" s="152">
        <v>97</v>
      </c>
      <c r="AJ39" s="152">
        <v>83</v>
      </c>
      <c r="AK39" s="156"/>
      <c r="AL39" s="154">
        <v>14</v>
      </c>
      <c r="AM39" s="152">
        <v>89</v>
      </c>
      <c r="AN39" s="152">
        <v>75</v>
      </c>
      <c r="AO39" s="291">
        <v>1</v>
      </c>
      <c r="AP39" s="235" t="s">
        <v>82</v>
      </c>
      <c r="AQ39" s="152">
        <v>85</v>
      </c>
      <c r="AR39" s="152">
        <v>75</v>
      </c>
      <c r="AS39" s="308">
        <v>2</v>
      </c>
      <c r="AT39" s="400" t="s">
        <v>154</v>
      </c>
      <c r="AU39" s="152">
        <v>87</v>
      </c>
      <c r="AV39" s="152">
        <v>76</v>
      </c>
      <c r="AW39" s="151"/>
      <c r="AX39" s="42">
        <v>11</v>
      </c>
      <c r="AY39" s="43" t="str">
        <f t="shared" si="1"/>
        <v>★G</v>
      </c>
      <c r="AZ39" s="44">
        <f>'2010年新HC調整・算出'!U32</f>
        <v>9</v>
      </c>
      <c r="BA39" s="247">
        <v>1</v>
      </c>
      <c r="BB39" s="260">
        <v>2</v>
      </c>
    </row>
    <row r="40" spans="2:54" ht="19.5" customHeight="1">
      <c r="B40" s="37">
        <v>24</v>
      </c>
      <c r="C40" s="45" t="s">
        <v>111</v>
      </c>
      <c r="D40" s="46">
        <v>18</v>
      </c>
      <c r="E40" s="47">
        <v>18</v>
      </c>
      <c r="F40" s="48">
        <v>100</v>
      </c>
      <c r="G40" s="48">
        <v>82</v>
      </c>
      <c r="H40" s="52"/>
      <c r="I40" s="50">
        <v>18</v>
      </c>
      <c r="J40" s="48">
        <v>89</v>
      </c>
      <c r="K40" s="48">
        <v>71</v>
      </c>
      <c r="L40" s="49"/>
      <c r="M40" s="50"/>
      <c r="N40" s="48"/>
      <c r="O40" s="48"/>
      <c r="P40" s="51"/>
      <c r="Q40" s="50"/>
      <c r="R40" s="48"/>
      <c r="S40" s="48"/>
      <c r="T40" s="51"/>
      <c r="U40" s="50"/>
      <c r="V40" s="48"/>
      <c r="W40" s="48"/>
      <c r="X40" s="52"/>
      <c r="Y40" s="50">
        <v>18</v>
      </c>
      <c r="Z40" s="48">
        <v>92</v>
      </c>
      <c r="AA40" s="48">
        <v>74</v>
      </c>
      <c r="AB40" s="320">
        <v>1</v>
      </c>
      <c r="AC40" s="334" t="str">
        <f t="shared" si="0"/>
        <v>×Big Bear</v>
      </c>
      <c r="AD40" s="356" t="s">
        <v>84</v>
      </c>
      <c r="AE40" s="48">
        <v>104</v>
      </c>
      <c r="AF40" s="48">
        <v>91</v>
      </c>
      <c r="AG40" s="52"/>
      <c r="AH40" s="50"/>
      <c r="AI40" s="48"/>
      <c r="AJ40" s="48"/>
      <c r="AK40" s="52"/>
      <c r="AL40" s="50"/>
      <c r="AM40" s="48"/>
      <c r="AN40" s="48"/>
      <c r="AO40" s="52"/>
      <c r="AP40" s="50"/>
      <c r="AQ40" s="48"/>
      <c r="AR40" s="48"/>
      <c r="AS40" s="52"/>
      <c r="AT40" s="399">
        <v>13</v>
      </c>
      <c r="AU40" s="48">
        <v>93</v>
      </c>
      <c r="AV40" s="48">
        <v>80</v>
      </c>
      <c r="AW40" s="47"/>
      <c r="AX40" s="55">
        <v>13</v>
      </c>
      <c r="AY40" s="56" t="str">
        <f t="shared" si="1"/>
        <v>×Big Bear</v>
      </c>
      <c r="AZ40" s="57">
        <f>'2010年新HC調整・算出'!U33</f>
        <v>4</v>
      </c>
      <c r="BA40" s="248">
        <v>1</v>
      </c>
      <c r="BB40" s="261"/>
    </row>
    <row r="41" spans="2:54" ht="19.5" customHeight="1">
      <c r="B41" s="39">
        <v>25</v>
      </c>
      <c r="C41" s="61" t="s">
        <v>113</v>
      </c>
      <c r="D41" s="62">
        <v>19</v>
      </c>
      <c r="E41" s="160">
        <v>19</v>
      </c>
      <c r="F41" s="161">
        <v>109</v>
      </c>
      <c r="G41" s="161">
        <v>90</v>
      </c>
      <c r="H41" s="162"/>
      <c r="I41" s="163">
        <v>19</v>
      </c>
      <c r="J41" s="161">
        <v>99</v>
      </c>
      <c r="K41" s="161">
        <v>80</v>
      </c>
      <c r="L41" s="164"/>
      <c r="M41" s="163"/>
      <c r="N41" s="161"/>
      <c r="O41" s="161"/>
      <c r="P41" s="164"/>
      <c r="Q41" s="163">
        <v>19</v>
      </c>
      <c r="R41" s="161">
        <v>97</v>
      </c>
      <c r="S41" s="161">
        <v>78</v>
      </c>
      <c r="T41" s="164"/>
      <c r="U41" s="163">
        <v>19</v>
      </c>
      <c r="V41" s="161">
        <v>89</v>
      </c>
      <c r="W41" s="161">
        <v>70</v>
      </c>
      <c r="X41" s="297">
        <v>3</v>
      </c>
      <c r="Y41" s="252" t="s">
        <v>87</v>
      </c>
      <c r="Z41" s="161"/>
      <c r="AA41" s="161"/>
      <c r="AB41" s="160"/>
      <c r="AC41" s="337" t="str">
        <f t="shared" si="0"/>
        <v>●とも（帰国）</v>
      </c>
      <c r="AD41" s="160"/>
      <c r="AE41" s="161"/>
      <c r="AF41" s="161"/>
      <c r="AG41" s="162"/>
      <c r="AH41" s="163"/>
      <c r="AI41" s="161"/>
      <c r="AJ41" s="161"/>
      <c r="AK41" s="162"/>
      <c r="AL41" s="163"/>
      <c r="AM41" s="161"/>
      <c r="AN41" s="161"/>
      <c r="AO41" s="162"/>
      <c r="AP41" s="163"/>
      <c r="AQ41" s="161"/>
      <c r="AR41" s="161"/>
      <c r="AS41" s="367"/>
      <c r="AT41" s="402"/>
      <c r="AU41" s="161"/>
      <c r="AV41" s="161"/>
      <c r="AW41" s="160"/>
      <c r="AX41" s="63">
        <v>17</v>
      </c>
      <c r="AY41" s="64" t="str">
        <f t="shared" si="1"/>
        <v>●とも（帰国）</v>
      </c>
      <c r="AZ41" s="368">
        <f>'2010年新HC調整・算出'!U34</f>
        <v>4</v>
      </c>
      <c r="BA41" s="369"/>
      <c r="BB41" s="370">
        <v>1</v>
      </c>
    </row>
    <row r="42" spans="2:54" ht="19.5" customHeight="1">
      <c r="B42" s="37">
        <v>26</v>
      </c>
      <c r="C42" s="45" t="s">
        <v>114</v>
      </c>
      <c r="D42" s="46">
        <v>19</v>
      </c>
      <c r="E42" s="47"/>
      <c r="F42" s="48"/>
      <c r="G42" s="48"/>
      <c r="H42" s="52"/>
      <c r="I42" s="50">
        <v>19</v>
      </c>
      <c r="J42" s="48">
        <v>97</v>
      </c>
      <c r="K42" s="48">
        <v>78</v>
      </c>
      <c r="L42" s="51"/>
      <c r="M42" s="50"/>
      <c r="N42" s="48"/>
      <c r="O42" s="48"/>
      <c r="P42" s="51"/>
      <c r="Q42" s="50"/>
      <c r="R42" s="48"/>
      <c r="S42" s="48"/>
      <c r="T42" s="51"/>
      <c r="U42" s="50">
        <v>19</v>
      </c>
      <c r="V42" s="48">
        <v>106</v>
      </c>
      <c r="W42" s="48">
        <v>87</v>
      </c>
      <c r="X42" s="52"/>
      <c r="Y42" s="50">
        <v>19</v>
      </c>
      <c r="Z42" s="48">
        <v>88</v>
      </c>
      <c r="AA42" s="48">
        <v>69</v>
      </c>
      <c r="AB42" s="47"/>
      <c r="AC42" s="334" t="str">
        <f t="shared" si="0"/>
        <v>●SayCheese（帰国）</v>
      </c>
      <c r="AD42" s="47" t="s">
        <v>87</v>
      </c>
      <c r="AE42" s="48"/>
      <c r="AF42" s="48"/>
      <c r="AG42" s="52"/>
      <c r="AH42" s="50"/>
      <c r="AI42" s="48"/>
      <c r="AJ42" s="48"/>
      <c r="AK42" s="358"/>
      <c r="AL42" s="359"/>
      <c r="AM42" s="360"/>
      <c r="AN42" s="360"/>
      <c r="AO42" s="358"/>
      <c r="AP42" s="359"/>
      <c r="AQ42" s="360"/>
      <c r="AR42" s="360"/>
      <c r="AS42" s="361"/>
      <c r="AT42" s="403"/>
      <c r="AU42" s="360"/>
      <c r="AV42" s="360"/>
      <c r="AW42" s="38"/>
      <c r="AX42" s="362">
        <v>17</v>
      </c>
      <c r="AY42" s="363" t="str">
        <f t="shared" si="1"/>
        <v>●SayCheese（帰国）</v>
      </c>
      <c r="AZ42" s="364">
        <f>'2010年新HC調整・算出'!U35</f>
        <v>3</v>
      </c>
      <c r="BA42" s="365"/>
      <c r="BB42" s="366"/>
    </row>
    <row r="43" spans="2:54" ht="19.5" customHeight="1">
      <c r="B43" s="39">
        <v>27</v>
      </c>
      <c r="C43" s="40" t="s">
        <v>115</v>
      </c>
      <c r="D43" s="41">
        <v>20</v>
      </c>
      <c r="E43" s="151"/>
      <c r="F43" s="152"/>
      <c r="G43" s="152"/>
      <c r="H43" s="156"/>
      <c r="I43" s="154"/>
      <c r="J43" s="152"/>
      <c r="K43" s="152"/>
      <c r="L43" s="155"/>
      <c r="M43" s="154"/>
      <c r="N43" s="152"/>
      <c r="O43" s="152"/>
      <c r="P43" s="155"/>
      <c r="Q43" s="154"/>
      <c r="R43" s="152"/>
      <c r="S43" s="152"/>
      <c r="T43" s="155"/>
      <c r="U43" s="154"/>
      <c r="V43" s="152"/>
      <c r="W43" s="152"/>
      <c r="X43" s="156"/>
      <c r="Y43" s="154">
        <v>20</v>
      </c>
      <c r="Z43" s="152">
        <v>104</v>
      </c>
      <c r="AA43" s="152">
        <v>84</v>
      </c>
      <c r="AB43" s="151"/>
      <c r="AC43" s="335" t="str">
        <f t="shared" si="0"/>
        <v>ゆみ（帰国）</v>
      </c>
      <c r="AD43" s="151"/>
      <c r="AE43" s="152"/>
      <c r="AF43" s="152"/>
      <c r="AG43" s="156"/>
      <c r="AH43" s="154"/>
      <c r="AI43" s="152"/>
      <c r="AJ43" s="152"/>
      <c r="AK43" s="156"/>
      <c r="AL43" s="154"/>
      <c r="AM43" s="152"/>
      <c r="AN43" s="152"/>
      <c r="AO43" s="156"/>
      <c r="AP43" s="154"/>
      <c r="AQ43" s="152"/>
      <c r="AR43" s="152"/>
      <c r="AS43" s="156"/>
      <c r="AT43" s="398"/>
      <c r="AU43" s="152"/>
      <c r="AV43" s="152"/>
      <c r="AW43" s="151"/>
      <c r="AX43" s="42">
        <v>20</v>
      </c>
      <c r="AY43" s="43" t="str">
        <f t="shared" si="1"/>
        <v>ゆみ（帰国）</v>
      </c>
      <c r="AZ43" s="44">
        <f>'2010年新HC調整・算出'!U36</f>
        <v>1</v>
      </c>
      <c r="BA43" s="247"/>
      <c r="BB43" s="260"/>
    </row>
    <row r="44" spans="2:54" ht="19.5" customHeight="1">
      <c r="B44" s="37">
        <v>28</v>
      </c>
      <c r="C44" s="45" t="s">
        <v>116</v>
      </c>
      <c r="D44" s="46">
        <v>20</v>
      </c>
      <c r="E44" s="47"/>
      <c r="F44" s="48"/>
      <c r="G44" s="48"/>
      <c r="H44" s="52"/>
      <c r="I44" s="50"/>
      <c r="J44" s="48"/>
      <c r="K44" s="48"/>
      <c r="L44" s="51"/>
      <c r="M44" s="50"/>
      <c r="N44" s="48"/>
      <c r="O44" s="48"/>
      <c r="P44" s="51"/>
      <c r="Q44" s="50">
        <v>20</v>
      </c>
      <c r="R44" s="48">
        <v>98</v>
      </c>
      <c r="S44" s="48">
        <v>78</v>
      </c>
      <c r="T44" s="51"/>
      <c r="U44" s="50"/>
      <c r="V44" s="48"/>
      <c r="W44" s="48"/>
      <c r="X44" s="52"/>
      <c r="Y44" s="50">
        <v>20</v>
      </c>
      <c r="Z44" s="48">
        <v>89</v>
      </c>
      <c r="AA44" s="48">
        <v>69</v>
      </c>
      <c r="AB44" s="320">
        <v>2</v>
      </c>
      <c r="AC44" s="334" t="str">
        <f t="shared" si="0"/>
        <v>◎コヌ子（転勤）</v>
      </c>
      <c r="AD44" s="356" t="s">
        <v>84</v>
      </c>
      <c r="AE44" s="48">
        <v>86</v>
      </c>
      <c r="AF44" s="48">
        <v>73</v>
      </c>
      <c r="AG44" s="52"/>
      <c r="AH44" s="50"/>
      <c r="AI44" s="48"/>
      <c r="AJ44" s="48"/>
      <c r="AK44" s="52"/>
      <c r="AL44" s="50"/>
      <c r="AM44" s="48"/>
      <c r="AN44" s="48"/>
      <c r="AO44" s="52"/>
      <c r="AP44" s="50"/>
      <c r="AQ44" s="48"/>
      <c r="AR44" s="48"/>
      <c r="AS44" s="52"/>
      <c r="AT44" s="399"/>
      <c r="AU44" s="48"/>
      <c r="AV44" s="48"/>
      <c r="AW44" s="47"/>
      <c r="AX44" s="55">
        <v>13</v>
      </c>
      <c r="AY44" s="56" t="str">
        <f t="shared" si="1"/>
        <v>◎コヌ子（転勤）</v>
      </c>
      <c r="AZ44" s="57">
        <f>'2010年新HC調整・算出'!U37</f>
        <v>3</v>
      </c>
      <c r="BA44" s="248"/>
      <c r="BB44" s="261">
        <v>1</v>
      </c>
    </row>
    <row r="45" spans="2:54" ht="19.5" customHeight="1">
      <c r="B45" s="39">
        <v>29</v>
      </c>
      <c r="C45" s="40" t="s">
        <v>117</v>
      </c>
      <c r="D45" s="41">
        <v>20</v>
      </c>
      <c r="E45" s="151"/>
      <c r="F45" s="152"/>
      <c r="G45" s="152"/>
      <c r="H45" s="156"/>
      <c r="I45" s="154">
        <v>20</v>
      </c>
      <c r="J45" s="152">
        <v>95</v>
      </c>
      <c r="K45" s="152">
        <v>75</v>
      </c>
      <c r="L45" s="155"/>
      <c r="M45" s="154"/>
      <c r="N45" s="152"/>
      <c r="O45" s="152"/>
      <c r="P45" s="155"/>
      <c r="Q45" s="154" t="s">
        <v>118</v>
      </c>
      <c r="R45" s="152">
        <v>114</v>
      </c>
      <c r="S45" s="152">
        <v>95</v>
      </c>
      <c r="T45" s="155"/>
      <c r="U45" s="154"/>
      <c r="V45" s="152"/>
      <c r="W45" s="152"/>
      <c r="X45" s="156"/>
      <c r="Y45" s="154">
        <v>20</v>
      </c>
      <c r="Z45" s="152">
        <v>101</v>
      </c>
      <c r="AA45" s="152">
        <v>81</v>
      </c>
      <c r="AB45" s="151"/>
      <c r="AC45" s="335" t="str">
        <f t="shared" si="0"/>
        <v>Takumi</v>
      </c>
      <c r="AD45" s="151">
        <v>20</v>
      </c>
      <c r="AE45" s="152">
        <v>105</v>
      </c>
      <c r="AF45" s="152">
        <v>85</v>
      </c>
      <c r="AG45" s="156"/>
      <c r="AH45" s="154">
        <v>20</v>
      </c>
      <c r="AI45" s="152">
        <v>93</v>
      </c>
      <c r="AJ45" s="152">
        <v>73</v>
      </c>
      <c r="AK45" s="156"/>
      <c r="AL45" s="154">
        <v>20</v>
      </c>
      <c r="AM45" s="152">
        <v>103</v>
      </c>
      <c r="AN45" s="152">
        <v>83</v>
      </c>
      <c r="AO45" s="156"/>
      <c r="AP45" s="154">
        <v>20</v>
      </c>
      <c r="AQ45" s="152">
        <v>110</v>
      </c>
      <c r="AR45" s="152">
        <v>90</v>
      </c>
      <c r="AS45" s="156"/>
      <c r="AT45" s="398">
        <v>20</v>
      </c>
      <c r="AU45" s="152">
        <v>96</v>
      </c>
      <c r="AV45" s="152">
        <v>76</v>
      </c>
      <c r="AW45" s="151"/>
      <c r="AX45" s="42">
        <v>20</v>
      </c>
      <c r="AY45" s="43" t="str">
        <f t="shared" si="1"/>
        <v>Takumi</v>
      </c>
      <c r="AZ45" s="44">
        <f>'2010年新HC調整・算出'!U38</f>
        <v>7</v>
      </c>
      <c r="BA45" s="247"/>
      <c r="BB45" s="260"/>
    </row>
    <row r="46" spans="2:54" ht="19.5" customHeight="1">
      <c r="B46" s="37">
        <v>30</v>
      </c>
      <c r="C46" s="45" t="s">
        <v>119</v>
      </c>
      <c r="D46" s="46">
        <v>20</v>
      </c>
      <c r="E46" s="47"/>
      <c r="F46" s="48"/>
      <c r="G46" s="48"/>
      <c r="H46" s="52"/>
      <c r="I46" s="50"/>
      <c r="J46" s="48"/>
      <c r="K46" s="48"/>
      <c r="L46" s="51"/>
      <c r="M46" s="50"/>
      <c r="N46" s="48"/>
      <c r="O46" s="48"/>
      <c r="P46" s="51"/>
      <c r="Q46" s="50"/>
      <c r="R46" s="48"/>
      <c r="S46" s="48"/>
      <c r="T46" s="51"/>
      <c r="U46" s="50"/>
      <c r="V46" s="48"/>
      <c r="W46" s="48"/>
      <c r="X46" s="52"/>
      <c r="Y46" s="50">
        <v>20</v>
      </c>
      <c r="Z46" s="48">
        <v>115</v>
      </c>
      <c r="AA46" s="48">
        <v>95</v>
      </c>
      <c r="AB46" s="47"/>
      <c r="AC46" s="334" t="str">
        <f t="shared" si="0"/>
        <v>ソルト</v>
      </c>
      <c r="AD46" s="47"/>
      <c r="AE46" s="48"/>
      <c r="AF46" s="48"/>
      <c r="AG46" s="52"/>
      <c r="AH46" s="50"/>
      <c r="AI46" s="48"/>
      <c r="AJ46" s="48"/>
      <c r="AK46" s="49"/>
      <c r="AL46" s="50"/>
      <c r="AM46" s="48"/>
      <c r="AN46" s="48"/>
      <c r="AO46" s="52"/>
      <c r="AP46" s="50"/>
      <c r="AQ46" s="48"/>
      <c r="AR46" s="48"/>
      <c r="AS46" s="52"/>
      <c r="AT46" s="399"/>
      <c r="AU46" s="48"/>
      <c r="AV46" s="48"/>
      <c r="AW46" s="47"/>
      <c r="AX46" s="55">
        <v>20</v>
      </c>
      <c r="AY46" s="56" t="str">
        <f t="shared" si="1"/>
        <v>ソルト</v>
      </c>
      <c r="AZ46" s="58">
        <f>'2010年新HC調整・算出'!U39</f>
        <v>1</v>
      </c>
      <c r="BA46" s="248"/>
      <c r="BB46" s="261"/>
    </row>
    <row r="47" spans="2:54" ht="19.5" customHeight="1">
      <c r="B47" s="39">
        <v>32</v>
      </c>
      <c r="C47" s="40" t="s">
        <v>184</v>
      </c>
      <c r="D47" s="41">
        <v>23</v>
      </c>
      <c r="E47" s="151">
        <v>23</v>
      </c>
      <c r="F47" s="152">
        <v>95</v>
      </c>
      <c r="G47" s="152">
        <v>72</v>
      </c>
      <c r="H47" s="292">
        <v>2</v>
      </c>
      <c r="I47" s="239" t="s">
        <v>121</v>
      </c>
      <c r="J47" s="152">
        <v>98</v>
      </c>
      <c r="K47" s="152">
        <v>80</v>
      </c>
      <c r="L47" s="155"/>
      <c r="M47" s="154"/>
      <c r="N47" s="152"/>
      <c r="O47" s="152"/>
      <c r="P47" s="155"/>
      <c r="Q47" s="154" t="s">
        <v>110</v>
      </c>
      <c r="R47" s="152">
        <v>93</v>
      </c>
      <c r="S47" s="152">
        <v>76</v>
      </c>
      <c r="T47" s="155"/>
      <c r="U47" s="154">
        <v>18</v>
      </c>
      <c r="V47" s="152">
        <v>94</v>
      </c>
      <c r="W47" s="152">
        <v>76</v>
      </c>
      <c r="X47" s="156"/>
      <c r="Y47" s="154">
        <v>18</v>
      </c>
      <c r="Z47" s="152">
        <v>95</v>
      </c>
      <c r="AA47" s="152">
        <v>77</v>
      </c>
      <c r="AB47" s="165"/>
      <c r="AC47" s="335" t="str">
        <f t="shared" si="0"/>
        <v>●タムラ</v>
      </c>
      <c r="AD47" s="151"/>
      <c r="AE47" s="152"/>
      <c r="AF47" s="152"/>
      <c r="AG47" s="156"/>
      <c r="AH47" s="154">
        <v>18</v>
      </c>
      <c r="AI47" s="152">
        <v>86</v>
      </c>
      <c r="AJ47" s="152">
        <v>68</v>
      </c>
      <c r="AK47" s="291">
        <v>1</v>
      </c>
      <c r="AL47" s="235" t="s">
        <v>79</v>
      </c>
      <c r="AM47" s="152">
        <v>100</v>
      </c>
      <c r="AN47" s="152">
        <v>88</v>
      </c>
      <c r="AO47" s="156"/>
      <c r="AP47" s="154">
        <v>12</v>
      </c>
      <c r="AQ47" s="152">
        <v>93</v>
      </c>
      <c r="AR47" s="152">
        <v>81</v>
      </c>
      <c r="AS47" s="156"/>
      <c r="AT47" s="398">
        <v>12</v>
      </c>
      <c r="AU47" s="152">
        <v>84</v>
      </c>
      <c r="AV47" s="152">
        <v>72</v>
      </c>
      <c r="AW47" s="372">
        <v>2</v>
      </c>
      <c r="AX47" s="42">
        <v>9</v>
      </c>
      <c r="AY47" s="43" t="str">
        <f t="shared" si="1"/>
        <v>●タムラ</v>
      </c>
      <c r="AZ47" s="60">
        <f>'2010年新HC調整・算出'!U40</f>
        <v>8</v>
      </c>
      <c r="BA47" s="247">
        <v>1</v>
      </c>
      <c r="BB47" s="260">
        <v>2</v>
      </c>
    </row>
    <row r="48" spans="2:54" ht="19.5" customHeight="1">
      <c r="B48" s="37">
        <v>33</v>
      </c>
      <c r="C48" s="45" t="s">
        <v>122</v>
      </c>
      <c r="D48" s="46">
        <v>23</v>
      </c>
      <c r="E48" s="47"/>
      <c r="F48" s="48"/>
      <c r="G48" s="48"/>
      <c r="H48" s="52"/>
      <c r="I48" s="50"/>
      <c r="J48" s="48"/>
      <c r="K48" s="48"/>
      <c r="L48" s="51"/>
      <c r="M48" s="50"/>
      <c r="N48" s="48"/>
      <c r="O48" s="48"/>
      <c r="P48" s="49"/>
      <c r="Q48" s="50"/>
      <c r="R48" s="48"/>
      <c r="S48" s="48"/>
      <c r="T48" s="51"/>
      <c r="U48" s="50"/>
      <c r="V48" s="48"/>
      <c r="W48" s="48"/>
      <c r="X48" s="52"/>
      <c r="Y48" s="50"/>
      <c r="Z48" s="48"/>
      <c r="AA48" s="48"/>
      <c r="AB48" s="47"/>
      <c r="AC48" s="334" t="str">
        <f t="shared" si="0"/>
        <v>みやッチ</v>
      </c>
      <c r="AD48" s="47"/>
      <c r="AE48" s="48"/>
      <c r="AF48" s="48"/>
      <c r="AG48" s="52"/>
      <c r="AH48" s="50">
        <v>23</v>
      </c>
      <c r="AI48" s="48">
        <v>103</v>
      </c>
      <c r="AJ48" s="48">
        <v>80</v>
      </c>
      <c r="AK48" s="52"/>
      <c r="AL48" s="50">
        <v>23</v>
      </c>
      <c r="AM48" s="48">
        <v>120</v>
      </c>
      <c r="AN48" s="48">
        <v>97</v>
      </c>
      <c r="AO48" s="52"/>
      <c r="AP48" s="50"/>
      <c r="AQ48" s="48"/>
      <c r="AR48" s="48"/>
      <c r="AS48" s="52"/>
      <c r="AT48" s="399"/>
      <c r="AU48" s="48"/>
      <c r="AV48" s="48"/>
      <c r="AW48" s="47"/>
      <c r="AX48" s="55">
        <v>23</v>
      </c>
      <c r="AY48" s="56" t="str">
        <f t="shared" si="1"/>
        <v>みやッチ</v>
      </c>
      <c r="AZ48" s="57">
        <f>'2010年新HC調整・算出'!U41</f>
        <v>2</v>
      </c>
      <c r="BA48" s="248"/>
      <c r="BB48" s="261"/>
    </row>
    <row r="49" spans="2:54" ht="19.5" customHeight="1">
      <c r="B49" s="39">
        <v>34</v>
      </c>
      <c r="C49" s="40" t="s">
        <v>123</v>
      </c>
      <c r="D49" s="41">
        <v>26</v>
      </c>
      <c r="E49" s="151"/>
      <c r="F49" s="152"/>
      <c r="G49" s="152"/>
      <c r="H49" s="156"/>
      <c r="I49" s="154">
        <v>26</v>
      </c>
      <c r="J49" s="152">
        <v>91</v>
      </c>
      <c r="K49" s="152">
        <v>65</v>
      </c>
      <c r="L49" s="294">
        <v>1</v>
      </c>
      <c r="M49" s="235" t="s">
        <v>124</v>
      </c>
      <c r="N49" s="152"/>
      <c r="O49" s="152"/>
      <c r="P49" s="155"/>
      <c r="Q49" s="154" t="s">
        <v>105</v>
      </c>
      <c r="R49" s="152">
        <v>95</v>
      </c>
      <c r="S49" s="152">
        <v>81</v>
      </c>
      <c r="T49" s="155"/>
      <c r="U49" s="154">
        <v>15</v>
      </c>
      <c r="V49" s="152">
        <v>86</v>
      </c>
      <c r="W49" s="152">
        <v>71</v>
      </c>
      <c r="X49" s="156"/>
      <c r="Y49" s="154">
        <v>14</v>
      </c>
      <c r="Z49" s="152">
        <v>102</v>
      </c>
      <c r="AA49" s="152">
        <v>88</v>
      </c>
      <c r="AB49" s="151"/>
      <c r="AC49" s="335" t="str">
        <f t="shared" si="0"/>
        <v>●はま</v>
      </c>
      <c r="AD49" s="151">
        <v>14</v>
      </c>
      <c r="AE49" s="152">
        <v>89</v>
      </c>
      <c r="AF49" s="152">
        <v>75</v>
      </c>
      <c r="AG49" s="156"/>
      <c r="AH49" s="154">
        <v>14</v>
      </c>
      <c r="AI49" s="152">
        <v>90</v>
      </c>
      <c r="AJ49" s="152">
        <v>76</v>
      </c>
      <c r="AK49" s="156"/>
      <c r="AL49" s="154"/>
      <c r="AM49" s="152"/>
      <c r="AN49" s="152"/>
      <c r="AO49" s="156"/>
      <c r="AP49" s="154">
        <v>14</v>
      </c>
      <c r="AQ49" s="152">
        <v>99</v>
      </c>
      <c r="AR49" s="152">
        <v>85</v>
      </c>
      <c r="AS49" s="156"/>
      <c r="AT49" s="398"/>
      <c r="AU49" s="152"/>
      <c r="AV49" s="152"/>
      <c r="AW49" s="151"/>
      <c r="AX49" s="42">
        <v>14</v>
      </c>
      <c r="AY49" s="43" t="str">
        <f t="shared" si="1"/>
        <v>●はま</v>
      </c>
      <c r="AZ49" s="44">
        <f>'2010年新HC調整・算出'!U42</f>
        <v>7</v>
      </c>
      <c r="BA49" s="247">
        <v>1</v>
      </c>
      <c r="BB49" s="260"/>
    </row>
    <row r="50" spans="2:54" ht="19.5" customHeight="1">
      <c r="B50" s="37">
        <v>35</v>
      </c>
      <c r="C50" s="45" t="s">
        <v>125</v>
      </c>
      <c r="D50" s="46">
        <v>26</v>
      </c>
      <c r="E50" s="47">
        <v>26</v>
      </c>
      <c r="F50" s="48">
        <v>102</v>
      </c>
      <c r="G50" s="48">
        <v>76</v>
      </c>
      <c r="H50" s="52"/>
      <c r="I50" s="50"/>
      <c r="J50" s="48"/>
      <c r="K50" s="48"/>
      <c r="L50" s="51"/>
      <c r="M50" s="50" t="s">
        <v>89</v>
      </c>
      <c r="N50" s="48">
        <v>100</v>
      </c>
      <c r="O50" s="48">
        <v>75</v>
      </c>
      <c r="P50" s="296">
        <v>2</v>
      </c>
      <c r="Q50" s="237" t="s">
        <v>166</v>
      </c>
      <c r="R50" s="48">
        <v>103</v>
      </c>
      <c r="S50" s="48">
        <v>82</v>
      </c>
      <c r="T50" s="51"/>
      <c r="U50" s="50">
        <v>26</v>
      </c>
      <c r="V50" s="48">
        <v>106</v>
      </c>
      <c r="W50" s="48">
        <v>80</v>
      </c>
      <c r="X50" s="52"/>
      <c r="Y50" s="50">
        <v>26</v>
      </c>
      <c r="Z50" s="48">
        <v>103</v>
      </c>
      <c r="AA50" s="48">
        <v>77</v>
      </c>
      <c r="AB50" s="47"/>
      <c r="AC50" s="334" t="str">
        <f t="shared" si="0"/>
        <v>B'way Golfer</v>
      </c>
      <c r="AD50" s="47">
        <v>26</v>
      </c>
      <c r="AE50" s="48">
        <v>91</v>
      </c>
      <c r="AF50" s="48">
        <v>65</v>
      </c>
      <c r="AG50" s="291">
        <v>1</v>
      </c>
      <c r="AH50" s="234" t="s">
        <v>88</v>
      </c>
      <c r="AI50" s="48">
        <v>99</v>
      </c>
      <c r="AJ50" s="48">
        <v>84</v>
      </c>
      <c r="AK50" s="52"/>
      <c r="AL50" s="50">
        <v>15</v>
      </c>
      <c r="AM50" s="48">
        <v>121</v>
      </c>
      <c r="AN50" s="48">
        <v>106</v>
      </c>
      <c r="AO50" s="52"/>
      <c r="AP50" s="50">
        <v>15</v>
      </c>
      <c r="AQ50" s="48">
        <v>106</v>
      </c>
      <c r="AR50" s="48">
        <v>91</v>
      </c>
      <c r="AS50" s="52"/>
      <c r="AT50" s="399">
        <v>15</v>
      </c>
      <c r="AU50" s="48">
        <v>107</v>
      </c>
      <c r="AV50" s="48">
        <v>92</v>
      </c>
      <c r="AW50" s="47"/>
      <c r="AX50" s="55">
        <v>15</v>
      </c>
      <c r="AY50" s="56" t="str">
        <f t="shared" si="1"/>
        <v>B'way Golfer</v>
      </c>
      <c r="AZ50" s="57">
        <f>'2010年新HC調整・算出'!U43</f>
        <v>9</v>
      </c>
      <c r="BA50" s="248">
        <v>1</v>
      </c>
      <c r="BB50" s="261"/>
    </row>
    <row r="51" spans="2:54" ht="19.5" customHeight="1">
      <c r="B51" s="39">
        <v>36</v>
      </c>
      <c r="C51" s="40" t="s">
        <v>126</v>
      </c>
      <c r="D51" s="41">
        <v>26</v>
      </c>
      <c r="E51" s="151"/>
      <c r="F51" s="152"/>
      <c r="G51" s="152"/>
      <c r="H51" s="156"/>
      <c r="I51" s="154"/>
      <c r="J51" s="152"/>
      <c r="K51" s="152"/>
      <c r="L51" s="155"/>
      <c r="M51" s="154"/>
      <c r="N51" s="152"/>
      <c r="O51" s="152"/>
      <c r="P51" s="155"/>
      <c r="Q51" s="154"/>
      <c r="R51" s="152"/>
      <c r="S51" s="152"/>
      <c r="T51" s="155"/>
      <c r="U51" s="154"/>
      <c r="V51" s="152"/>
      <c r="W51" s="152"/>
      <c r="X51" s="156"/>
      <c r="Y51" s="154"/>
      <c r="Z51" s="152"/>
      <c r="AA51" s="152"/>
      <c r="AB51" s="151"/>
      <c r="AC51" s="335" t="str">
        <f t="shared" si="0"/>
        <v>みさ</v>
      </c>
      <c r="AD51" s="151"/>
      <c r="AE51" s="152"/>
      <c r="AF51" s="152"/>
      <c r="AG51" s="156"/>
      <c r="AH51" s="154">
        <v>26</v>
      </c>
      <c r="AI51" s="152">
        <v>106</v>
      </c>
      <c r="AJ51" s="152">
        <v>80</v>
      </c>
      <c r="AK51" s="156"/>
      <c r="AL51" s="154">
        <v>26</v>
      </c>
      <c r="AM51" s="152">
        <v>119</v>
      </c>
      <c r="AN51" s="152">
        <v>93</v>
      </c>
      <c r="AO51" s="156"/>
      <c r="AP51" s="154"/>
      <c r="AQ51" s="152"/>
      <c r="AR51" s="152"/>
      <c r="AS51" s="156"/>
      <c r="AT51" s="398">
        <v>26</v>
      </c>
      <c r="AU51" s="152">
        <v>113</v>
      </c>
      <c r="AV51" s="152">
        <v>87</v>
      </c>
      <c r="AW51" s="151"/>
      <c r="AX51" s="42">
        <v>26</v>
      </c>
      <c r="AY51" s="43" t="str">
        <f t="shared" si="1"/>
        <v>みさ</v>
      </c>
      <c r="AZ51" s="44">
        <f>'2010年新HC調整・算出'!U44</f>
        <v>2</v>
      </c>
      <c r="BA51" s="247"/>
      <c r="BB51" s="260"/>
    </row>
    <row r="52" spans="2:54" ht="19.5" customHeight="1">
      <c r="B52" s="37">
        <v>37</v>
      </c>
      <c r="C52" s="45" t="s">
        <v>103</v>
      </c>
      <c r="D52" s="46">
        <v>27</v>
      </c>
      <c r="E52" s="47"/>
      <c r="F52" s="48"/>
      <c r="G52" s="48"/>
      <c r="H52" s="52"/>
      <c r="I52" s="50"/>
      <c r="J52" s="48"/>
      <c r="K52" s="48"/>
      <c r="L52" s="51"/>
      <c r="M52" s="50"/>
      <c r="N52" s="48"/>
      <c r="O52" s="48"/>
      <c r="P52" s="51"/>
      <c r="Q52" s="50"/>
      <c r="R52" s="48"/>
      <c r="S52" s="48"/>
      <c r="T52" s="51"/>
      <c r="U52" s="50"/>
      <c r="V52" s="48"/>
      <c r="W52" s="48"/>
      <c r="X52" s="52"/>
      <c r="Y52" s="50"/>
      <c r="Z52" s="48"/>
      <c r="AA52" s="48"/>
      <c r="AB52" s="47"/>
      <c r="AC52" s="334" t="str">
        <f>C52</f>
        <v>Tori</v>
      </c>
      <c r="AD52" s="47"/>
      <c r="AE52" s="48"/>
      <c r="AF52" s="48"/>
      <c r="AG52" s="52"/>
      <c r="AH52" s="50">
        <v>27</v>
      </c>
      <c r="AI52" s="48">
        <v>107</v>
      </c>
      <c r="AJ52" s="48">
        <v>80</v>
      </c>
      <c r="AK52" s="52"/>
      <c r="AL52" s="50">
        <v>27</v>
      </c>
      <c r="AM52" s="48">
        <v>121</v>
      </c>
      <c r="AN52" s="48">
        <v>94</v>
      </c>
      <c r="AO52" s="52"/>
      <c r="AP52" s="50"/>
      <c r="AQ52" s="48"/>
      <c r="AR52" s="48"/>
      <c r="AS52" s="49"/>
      <c r="AT52" s="399"/>
      <c r="AU52" s="48"/>
      <c r="AV52" s="48"/>
      <c r="AW52" s="47"/>
      <c r="AX52" s="55">
        <v>27</v>
      </c>
      <c r="AY52" s="56" t="str">
        <f>C52</f>
        <v>Tori</v>
      </c>
      <c r="AZ52" s="57">
        <f>'2010年新HC調整・算出'!U45</f>
        <v>2</v>
      </c>
      <c r="BA52" s="248"/>
      <c r="BB52" s="261"/>
    </row>
    <row r="53" spans="2:54" ht="19.5" customHeight="1">
      <c r="B53" s="39">
        <v>38</v>
      </c>
      <c r="C53" s="40" t="s">
        <v>127</v>
      </c>
      <c r="D53" s="41">
        <v>28</v>
      </c>
      <c r="E53" s="151">
        <v>28</v>
      </c>
      <c r="F53" s="152">
        <v>122</v>
      </c>
      <c r="G53" s="152">
        <v>94</v>
      </c>
      <c r="H53" s="156"/>
      <c r="I53" s="154"/>
      <c r="J53" s="152"/>
      <c r="K53" s="152"/>
      <c r="L53" s="155"/>
      <c r="M53" s="154">
        <v>28</v>
      </c>
      <c r="N53" s="152">
        <v>112</v>
      </c>
      <c r="O53" s="152">
        <v>84</v>
      </c>
      <c r="P53" s="155"/>
      <c r="Q53" s="154"/>
      <c r="R53" s="152"/>
      <c r="S53" s="152"/>
      <c r="T53" s="155"/>
      <c r="U53" s="154"/>
      <c r="V53" s="152"/>
      <c r="W53" s="152"/>
      <c r="X53" s="156"/>
      <c r="Y53" s="154"/>
      <c r="Z53" s="152"/>
      <c r="AA53" s="152"/>
      <c r="AB53" s="151"/>
      <c r="AC53" s="335" t="str">
        <f>C53</f>
        <v>～とね（帰国）</v>
      </c>
      <c r="AD53" s="151"/>
      <c r="AE53" s="152"/>
      <c r="AF53" s="152"/>
      <c r="AG53" s="156"/>
      <c r="AH53" s="154"/>
      <c r="AI53" s="152"/>
      <c r="AJ53" s="152"/>
      <c r="AK53" s="156"/>
      <c r="AL53" s="154"/>
      <c r="AM53" s="152"/>
      <c r="AN53" s="152"/>
      <c r="AO53" s="156"/>
      <c r="AP53" s="154"/>
      <c r="AQ53" s="152"/>
      <c r="AR53" s="152"/>
      <c r="AS53" s="153"/>
      <c r="AT53" s="398"/>
      <c r="AU53" s="152"/>
      <c r="AV53" s="152"/>
      <c r="AW53" s="151"/>
      <c r="AX53" s="42">
        <v>28</v>
      </c>
      <c r="AY53" s="43" t="str">
        <f>C53</f>
        <v>～とね（帰国）</v>
      </c>
      <c r="AZ53" s="44">
        <f>'2010年新HC調整・算出'!U46</f>
        <v>2</v>
      </c>
      <c r="BA53" s="247"/>
      <c r="BB53" s="260"/>
    </row>
    <row r="54" spans="2:54" ht="19.5" customHeight="1">
      <c r="B54" s="37">
        <v>38</v>
      </c>
      <c r="C54" s="45" t="s">
        <v>182</v>
      </c>
      <c r="D54" s="46">
        <v>28</v>
      </c>
      <c r="E54" s="47"/>
      <c r="F54" s="48"/>
      <c r="G54" s="48"/>
      <c r="H54" s="52"/>
      <c r="I54" s="50"/>
      <c r="J54" s="48"/>
      <c r="K54" s="48"/>
      <c r="L54" s="51"/>
      <c r="M54" s="50"/>
      <c r="N54" s="48"/>
      <c r="O54" s="48"/>
      <c r="P54" s="51"/>
      <c r="Q54" s="50"/>
      <c r="R54" s="48"/>
      <c r="S54" s="48"/>
      <c r="T54" s="51"/>
      <c r="U54" s="50"/>
      <c r="V54" s="48"/>
      <c r="W54" s="48"/>
      <c r="X54" s="52"/>
      <c r="Y54" s="50"/>
      <c r="Z54" s="48"/>
      <c r="AA54" s="48"/>
      <c r="AB54" s="47"/>
      <c r="AC54" s="334" t="str">
        <f t="shared" si="0"/>
        <v>Paddy</v>
      </c>
      <c r="AD54" s="47"/>
      <c r="AE54" s="48"/>
      <c r="AF54" s="48"/>
      <c r="AG54" s="52"/>
      <c r="AH54" s="50"/>
      <c r="AI54" s="48"/>
      <c r="AJ54" s="48"/>
      <c r="AK54" s="52"/>
      <c r="AL54" s="50"/>
      <c r="AM54" s="48"/>
      <c r="AN54" s="48"/>
      <c r="AO54" s="52"/>
      <c r="AP54" s="50"/>
      <c r="AQ54" s="48"/>
      <c r="AR54" s="48"/>
      <c r="AS54" s="49"/>
      <c r="AT54" s="399">
        <v>28</v>
      </c>
      <c r="AU54" s="48">
        <v>114</v>
      </c>
      <c r="AV54" s="48">
        <v>86</v>
      </c>
      <c r="AW54" s="47"/>
      <c r="AX54" s="55">
        <v>28</v>
      </c>
      <c r="AY54" s="56" t="str">
        <f t="shared" si="1"/>
        <v>Paddy</v>
      </c>
      <c r="AZ54" s="57">
        <f>'2010年新HC調整・算出'!U47</f>
        <v>1</v>
      </c>
      <c r="BA54" s="248"/>
      <c r="BB54" s="261"/>
    </row>
    <row r="55" spans="2:54" ht="19.5" customHeight="1">
      <c r="B55" s="39">
        <v>39</v>
      </c>
      <c r="C55" s="40" t="s">
        <v>141</v>
      </c>
      <c r="D55" s="41">
        <v>29</v>
      </c>
      <c r="E55" s="151">
        <v>29</v>
      </c>
      <c r="F55" s="152">
        <v>113</v>
      </c>
      <c r="G55" s="152">
        <v>84</v>
      </c>
      <c r="H55" s="156"/>
      <c r="I55" s="154">
        <v>29</v>
      </c>
      <c r="J55" s="152">
        <v>111</v>
      </c>
      <c r="K55" s="152">
        <v>72</v>
      </c>
      <c r="L55" s="155"/>
      <c r="M55" s="154">
        <v>29</v>
      </c>
      <c r="N55" s="152">
        <v>104</v>
      </c>
      <c r="O55" s="152">
        <v>75</v>
      </c>
      <c r="P55" s="155"/>
      <c r="Q55" s="154" t="s">
        <v>156</v>
      </c>
      <c r="R55" s="152">
        <v>101</v>
      </c>
      <c r="S55" s="152">
        <v>73</v>
      </c>
      <c r="T55" s="294">
        <v>3</v>
      </c>
      <c r="U55" s="235" t="s">
        <v>157</v>
      </c>
      <c r="V55" s="152"/>
      <c r="W55" s="152"/>
      <c r="X55" s="156"/>
      <c r="Y55" s="154"/>
      <c r="Z55" s="152"/>
      <c r="AA55" s="152"/>
      <c r="AB55" s="151"/>
      <c r="AC55" s="335" t="str">
        <f t="shared" si="0"/>
        <v>ヒット</v>
      </c>
      <c r="AD55" s="151"/>
      <c r="AE55" s="152"/>
      <c r="AF55" s="152"/>
      <c r="AG55" s="156"/>
      <c r="AH55" s="154"/>
      <c r="AI55" s="152"/>
      <c r="AJ55" s="152"/>
      <c r="AK55" s="156"/>
      <c r="AL55" s="154"/>
      <c r="AM55" s="152"/>
      <c r="AN55" s="152"/>
      <c r="AO55" s="156"/>
      <c r="AP55" s="154">
        <v>25</v>
      </c>
      <c r="AQ55" s="152">
        <v>115</v>
      </c>
      <c r="AR55" s="152">
        <v>90</v>
      </c>
      <c r="AS55" s="153"/>
      <c r="AT55" s="398">
        <v>25</v>
      </c>
      <c r="AU55" s="152">
        <v>124</v>
      </c>
      <c r="AV55" s="152">
        <v>99</v>
      </c>
      <c r="AW55" s="151"/>
      <c r="AX55" s="42">
        <v>25</v>
      </c>
      <c r="AY55" s="43" t="str">
        <f t="shared" si="1"/>
        <v>ヒット</v>
      </c>
      <c r="AZ55" s="44">
        <f>'2010年新HC調整・算出'!U48</f>
        <v>5</v>
      </c>
      <c r="BA55" s="247"/>
      <c r="BB55" s="260">
        <v>1</v>
      </c>
    </row>
    <row r="56" spans="2:54" ht="19.5" customHeight="1">
      <c r="B56" s="37">
        <v>40</v>
      </c>
      <c r="C56" s="45" t="s">
        <v>142</v>
      </c>
      <c r="D56" s="46">
        <v>31</v>
      </c>
      <c r="E56" s="47"/>
      <c r="F56" s="48"/>
      <c r="G56" s="48"/>
      <c r="H56" s="52"/>
      <c r="I56" s="50">
        <v>31</v>
      </c>
      <c r="J56" s="48">
        <v>109</v>
      </c>
      <c r="K56" s="48">
        <v>78</v>
      </c>
      <c r="L56" s="51"/>
      <c r="M56" s="50">
        <v>31</v>
      </c>
      <c r="N56" s="48">
        <v>119</v>
      </c>
      <c r="O56" s="48">
        <v>88</v>
      </c>
      <c r="P56" s="52"/>
      <c r="Q56" s="50" t="s">
        <v>158</v>
      </c>
      <c r="R56" s="48">
        <v>113</v>
      </c>
      <c r="S56" s="48">
        <v>83</v>
      </c>
      <c r="T56" s="51"/>
      <c r="U56" s="50">
        <v>31</v>
      </c>
      <c r="V56" s="48">
        <v>114</v>
      </c>
      <c r="W56" s="48">
        <v>83</v>
      </c>
      <c r="X56" s="52"/>
      <c r="Y56" s="50">
        <v>31</v>
      </c>
      <c r="Z56" s="48">
        <v>110</v>
      </c>
      <c r="AA56" s="48">
        <v>79</v>
      </c>
      <c r="AB56" s="47"/>
      <c r="AC56" s="334" t="str">
        <f t="shared" si="0"/>
        <v>みなとパパ</v>
      </c>
      <c r="AD56" s="47">
        <v>31</v>
      </c>
      <c r="AE56" s="48">
        <v>116</v>
      </c>
      <c r="AF56" s="48">
        <v>85</v>
      </c>
      <c r="AG56" s="52"/>
      <c r="AH56" s="50">
        <v>31</v>
      </c>
      <c r="AI56" s="48">
        <v>114</v>
      </c>
      <c r="AJ56" s="48">
        <v>83</v>
      </c>
      <c r="AK56" s="52"/>
      <c r="AL56" s="50"/>
      <c r="AM56" s="48"/>
      <c r="AN56" s="48"/>
      <c r="AO56" s="52"/>
      <c r="AP56" s="50">
        <v>31</v>
      </c>
      <c r="AQ56" s="48">
        <v>110</v>
      </c>
      <c r="AR56" s="48">
        <v>79</v>
      </c>
      <c r="AS56" s="52"/>
      <c r="AT56" s="399">
        <v>31</v>
      </c>
      <c r="AU56" s="48">
        <v>109</v>
      </c>
      <c r="AV56" s="48">
        <v>78</v>
      </c>
      <c r="AW56" s="47"/>
      <c r="AX56" s="55">
        <v>31</v>
      </c>
      <c r="AY56" s="56" t="str">
        <f t="shared" si="1"/>
        <v>みなとパパ</v>
      </c>
      <c r="AZ56" s="57">
        <f>'2010年新HC調整・算出'!U49</f>
        <v>8</v>
      </c>
      <c r="BA56" s="248"/>
      <c r="BB56" s="261"/>
    </row>
    <row r="57" spans="2:54" ht="19.5" customHeight="1">
      <c r="B57" s="39">
        <v>41</v>
      </c>
      <c r="C57" s="40" t="s">
        <v>143</v>
      </c>
      <c r="D57" s="41">
        <v>31</v>
      </c>
      <c r="E57" s="151">
        <v>31</v>
      </c>
      <c r="F57" s="152">
        <v>135</v>
      </c>
      <c r="G57" s="152">
        <v>104</v>
      </c>
      <c r="H57" s="156"/>
      <c r="I57" s="154">
        <v>31</v>
      </c>
      <c r="J57" s="152">
        <v>138</v>
      </c>
      <c r="K57" s="152">
        <v>107</v>
      </c>
      <c r="L57" s="155"/>
      <c r="M57" s="154" t="s">
        <v>72</v>
      </c>
      <c r="N57" s="152">
        <v>127</v>
      </c>
      <c r="O57" s="152">
        <v>97</v>
      </c>
      <c r="P57" s="155"/>
      <c r="Q57" s="154"/>
      <c r="R57" s="152"/>
      <c r="S57" s="152"/>
      <c r="T57" s="155"/>
      <c r="U57" s="154"/>
      <c r="V57" s="152"/>
      <c r="W57" s="152"/>
      <c r="X57" s="156"/>
      <c r="Y57" s="154"/>
      <c r="Z57" s="152"/>
      <c r="AA57" s="152"/>
      <c r="AB57" s="151"/>
      <c r="AC57" s="335" t="str">
        <f t="shared" si="0"/>
        <v>TAKE</v>
      </c>
      <c r="AD57" s="151"/>
      <c r="AE57" s="152"/>
      <c r="AF57" s="152"/>
      <c r="AG57" s="156"/>
      <c r="AH57" s="154"/>
      <c r="AI57" s="152"/>
      <c r="AJ57" s="152"/>
      <c r="AK57" s="156"/>
      <c r="AL57" s="154"/>
      <c r="AM57" s="152"/>
      <c r="AN57" s="152"/>
      <c r="AO57" s="156"/>
      <c r="AP57" s="154"/>
      <c r="AQ57" s="152"/>
      <c r="AR57" s="152"/>
      <c r="AS57" s="156"/>
      <c r="AT57" s="398"/>
      <c r="AU57" s="152"/>
      <c r="AV57" s="152"/>
      <c r="AW57" s="151"/>
      <c r="AX57" s="42">
        <v>31</v>
      </c>
      <c r="AY57" s="43" t="str">
        <f t="shared" si="1"/>
        <v>TAKE</v>
      </c>
      <c r="AZ57" s="60">
        <f>'2010年新HC調整・算出'!U50</f>
        <v>3</v>
      </c>
      <c r="BA57" s="247"/>
      <c r="BB57" s="260"/>
    </row>
    <row r="58" spans="2:54" ht="19.5" customHeight="1">
      <c r="B58" s="37">
        <v>42</v>
      </c>
      <c r="C58" s="45" t="s">
        <v>144</v>
      </c>
      <c r="D58" s="46">
        <v>32</v>
      </c>
      <c r="E58" s="47">
        <v>32</v>
      </c>
      <c r="F58" s="48">
        <v>122</v>
      </c>
      <c r="G58" s="48">
        <v>90</v>
      </c>
      <c r="H58" s="52"/>
      <c r="I58" s="50">
        <v>32</v>
      </c>
      <c r="J58" s="48">
        <v>107</v>
      </c>
      <c r="K58" s="48">
        <v>75</v>
      </c>
      <c r="L58" s="51"/>
      <c r="M58" s="50"/>
      <c r="N58" s="48"/>
      <c r="O58" s="48"/>
      <c r="P58" s="51"/>
      <c r="Q58" s="50">
        <v>32</v>
      </c>
      <c r="R58" s="48">
        <v>112</v>
      </c>
      <c r="S58" s="48">
        <v>80</v>
      </c>
      <c r="T58" s="51"/>
      <c r="U58" s="50">
        <v>32</v>
      </c>
      <c r="V58" s="48">
        <v>95</v>
      </c>
      <c r="W58" s="48">
        <v>63</v>
      </c>
      <c r="X58" s="291">
        <v>1</v>
      </c>
      <c r="Y58" s="234" t="s">
        <v>110</v>
      </c>
      <c r="Z58" s="48">
        <v>106</v>
      </c>
      <c r="AA58" s="48">
        <v>92</v>
      </c>
      <c r="AB58" s="47"/>
      <c r="AC58" s="334" t="str">
        <f t="shared" si="0"/>
        <v>Cuse</v>
      </c>
      <c r="AD58" s="47">
        <v>17</v>
      </c>
      <c r="AE58" s="48">
        <v>97</v>
      </c>
      <c r="AF58" s="48">
        <v>80</v>
      </c>
      <c r="AG58" s="52"/>
      <c r="AH58" s="50">
        <v>17</v>
      </c>
      <c r="AI58" s="48">
        <v>101</v>
      </c>
      <c r="AJ58" s="48">
        <v>84</v>
      </c>
      <c r="AK58" s="52"/>
      <c r="AL58" s="50">
        <v>17</v>
      </c>
      <c r="AM58" s="48">
        <v>115</v>
      </c>
      <c r="AN58" s="48">
        <v>98</v>
      </c>
      <c r="AO58" s="49"/>
      <c r="AP58" s="50">
        <v>17</v>
      </c>
      <c r="AQ58" s="48">
        <v>112</v>
      </c>
      <c r="AR58" s="48">
        <v>95</v>
      </c>
      <c r="AS58" s="52"/>
      <c r="AT58" s="399">
        <v>17</v>
      </c>
      <c r="AU58" s="48">
        <v>96</v>
      </c>
      <c r="AV58" s="48">
        <v>79</v>
      </c>
      <c r="AW58" s="47"/>
      <c r="AX58" s="55">
        <v>17</v>
      </c>
      <c r="AY58" s="56" t="str">
        <f t="shared" si="1"/>
        <v>Cuse</v>
      </c>
      <c r="AZ58" s="57">
        <f>'2010年新HC調整・算出'!U51</f>
        <v>9</v>
      </c>
      <c r="BA58" s="248">
        <v>1</v>
      </c>
      <c r="BB58" s="261"/>
    </row>
    <row r="59" spans="2:54" ht="19.5" customHeight="1">
      <c r="B59" s="39">
        <v>43</v>
      </c>
      <c r="C59" s="40" t="s">
        <v>145</v>
      </c>
      <c r="D59" s="41">
        <v>34</v>
      </c>
      <c r="E59" s="151">
        <v>34</v>
      </c>
      <c r="F59" s="152">
        <v>123</v>
      </c>
      <c r="G59" s="152">
        <v>89</v>
      </c>
      <c r="H59" s="156"/>
      <c r="I59" s="154">
        <v>34</v>
      </c>
      <c r="J59" s="152">
        <v>111</v>
      </c>
      <c r="K59" s="152">
        <v>77</v>
      </c>
      <c r="L59" s="155"/>
      <c r="M59" s="154" t="s">
        <v>165</v>
      </c>
      <c r="N59" s="152">
        <v>119</v>
      </c>
      <c r="O59" s="152">
        <v>86</v>
      </c>
      <c r="P59" s="155"/>
      <c r="Q59" s="154">
        <v>34</v>
      </c>
      <c r="R59" s="152">
        <v>104</v>
      </c>
      <c r="S59" s="152">
        <v>70</v>
      </c>
      <c r="T59" s="294">
        <v>1</v>
      </c>
      <c r="U59" s="235" t="s">
        <v>159</v>
      </c>
      <c r="V59" s="152">
        <v>104</v>
      </c>
      <c r="W59" s="152">
        <v>80</v>
      </c>
      <c r="X59" s="156"/>
      <c r="Y59" s="154">
        <v>24</v>
      </c>
      <c r="Z59" s="152">
        <v>116</v>
      </c>
      <c r="AA59" s="152">
        <v>92</v>
      </c>
      <c r="AB59" s="151"/>
      <c r="AC59" s="335" t="str">
        <f t="shared" si="0"/>
        <v>ゆーこ</v>
      </c>
      <c r="AD59" s="151">
        <v>24</v>
      </c>
      <c r="AE59" s="152">
        <v>114</v>
      </c>
      <c r="AF59" s="152">
        <v>90</v>
      </c>
      <c r="AG59" s="156"/>
      <c r="AH59" s="154">
        <v>24</v>
      </c>
      <c r="AI59" s="152">
        <v>101</v>
      </c>
      <c r="AJ59" s="152">
        <v>77</v>
      </c>
      <c r="AK59" s="156"/>
      <c r="AL59" s="154">
        <v>24</v>
      </c>
      <c r="AM59" s="152">
        <v>106</v>
      </c>
      <c r="AN59" s="152">
        <v>82</v>
      </c>
      <c r="AO59" s="153"/>
      <c r="AP59" s="154">
        <v>24</v>
      </c>
      <c r="AQ59" s="152">
        <v>106</v>
      </c>
      <c r="AR59" s="152">
        <v>82</v>
      </c>
      <c r="AS59" s="156"/>
      <c r="AT59" s="398">
        <v>24</v>
      </c>
      <c r="AU59" s="152">
        <v>109</v>
      </c>
      <c r="AV59" s="152">
        <v>85</v>
      </c>
      <c r="AW59" s="151"/>
      <c r="AX59" s="42">
        <v>24</v>
      </c>
      <c r="AY59" s="43" t="str">
        <f t="shared" si="1"/>
        <v>ゆーこ</v>
      </c>
      <c r="AZ59" s="44">
        <f>'2010年新HC調整・算出'!U52</f>
        <v>10</v>
      </c>
      <c r="BA59" s="247">
        <v>1</v>
      </c>
      <c r="BB59" s="260"/>
    </row>
    <row r="60" spans="2:54" ht="19.5" customHeight="1">
      <c r="B60" s="37">
        <v>44</v>
      </c>
      <c r="C60" s="45" t="s">
        <v>146</v>
      </c>
      <c r="D60" s="46">
        <v>34</v>
      </c>
      <c r="E60" s="47">
        <v>34</v>
      </c>
      <c r="F60" s="48">
        <v>112</v>
      </c>
      <c r="G60" s="48">
        <v>78</v>
      </c>
      <c r="H60" s="52"/>
      <c r="I60" s="50"/>
      <c r="J60" s="48"/>
      <c r="K60" s="48"/>
      <c r="L60" s="49"/>
      <c r="M60" s="50"/>
      <c r="N60" s="48"/>
      <c r="O60" s="48"/>
      <c r="P60" s="51"/>
      <c r="Q60" s="50">
        <v>34</v>
      </c>
      <c r="R60" s="48">
        <v>125</v>
      </c>
      <c r="S60" s="48">
        <v>91</v>
      </c>
      <c r="T60" s="51"/>
      <c r="U60" s="50">
        <v>34</v>
      </c>
      <c r="V60" s="48">
        <v>107</v>
      </c>
      <c r="W60" s="48">
        <v>73</v>
      </c>
      <c r="X60" s="52"/>
      <c r="Y60" s="50"/>
      <c r="Z60" s="48"/>
      <c r="AA60" s="48"/>
      <c r="AB60" s="47"/>
      <c r="AC60" s="334" t="str">
        <f t="shared" si="0"/>
        <v>アニカ？</v>
      </c>
      <c r="AD60" s="47">
        <v>34</v>
      </c>
      <c r="AE60" s="48">
        <v>102</v>
      </c>
      <c r="AF60" s="48">
        <v>68</v>
      </c>
      <c r="AG60" s="291">
        <v>3</v>
      </c>
      <c r="AH60" s="234" t="s">
        <v>158</v>
      </c>
      <c r="AI60" s="48">
        <v>99</v>
      </c>
      <c r="AJ60" s="48">
        <v>72</v>
      </c>
      <c r="AK60" s="291">
        <v>2</v>
      </c>
      <c r="AL60" s="234" t="s">
        <v>159</v>
      </c>
      <c r="AM60" s="48">
        <v>101</v>
      </c>
      <c r="AN60" s="48">
        <v>80</v>
      </c>
      <c r="AO60" s="52"/>
      <c r="AP60" s="50"/>
      <c r="AQ60" s="48"/>
      <c r="AR60" s="48"/>
      <c r="AS60" s="52"/>
      <c r="AT60" s="399">
        <v>24</v>
      </c>
      <c r="AU60" s="48">
        <v>107</v>
      </c>
      <c r="AV60" s="48">
        <v>83</v>
      </c>
      <c r="AW60" s="47"/>
      <c r="AX60" s="55">
        <v>24</v>
      </c>
      <c r="AY60" s="56" t="str">
        <f t="shared" si="1"/>
        <v>アニカ？</v>
      </c>
      <c r="AZ60" s="57">
        <f>'2010年新HC調整・算出'!U53</f>
        <v>6</v>
      </c>
      <c r="BA60" s="248"/>
      <c r="BB60" s="261">
        <v>2</v>
      </c>
    </row>
    <row r="61" spans="2:54" ht="19.5" customHeight="1">
      <c r="B61" s="39">
        <v>45</v>
      </c>
      <c r="C61" s="40" t="s">
        <v>147</v>
      </c>
      <c r="D61" s="41">
        <v>34</v>
      </c>
      <c r="E61" s="151">
        <v>36</v>
      </c>
      <c r="F61" s="152">
        <v>135</v>
      </c>
      <c r="G61" s="152">
        <v>99</v>
      </c>
      <c r="H61" s="156"/>
      <c r="I61" s="154">
        <v>36</v>
      </c>
      <c r="J61" s="152">
        <v>117</v>
      </c>
      <c r="K61" s="152">
        <v>81</v>
      </c>
      <c r="L61" s="153"/>
      <c r="M61" s="154"/>
      <c r="N61" s="152"/>
      <c r="O61" s="152"/>
      <c r="P61" s="155"/>
      <c r="Q61" s="154" t="s">
        <v>160</v>
      </c>
      <c r="R61" s="152">
        <v>118</v>
      </c>
      <c r="S61" s="152">
        <v>85</v>
      </c>
      <c r="T61" s="155"/>
      <c r="U61" s="154"/>
      <c r="V61" s="152"/>
      <c r="W61" s="152"/>
      <c r="X61" s="156"/>
      <c r="Y61" s="154">
        <v>34</v>
      </c>
      <c r="Z61" s="152">
        <v>108</v>
      </c>
      <c r="AA61" s="152">
        <v>74</v>
      </c>
      <c r="AB61" s="151"/>
      <c r="AC61" s="335" t="str">
        <f t="shared" si="0"/>
        <v>TAKA</v>
      </c>
      <c r="AD61" s="151">
        <v>34</v>
      </c>
      <c r="AE61" s="152">
        <v>99</v>
      </c>
      <c r="AF61" s="152" t="s">
        <v>91</v>
      </c>
      <c r="AG61" s="291">
        <v>2</v>
      </c>
      <c r="AH61" s="235" t="s">
        <v>90</v>
      </c>
      <c r="AI61" s="152">
        <v>102</v>
      </c>
      <c r="AJ61" s="152">
        <v>80</v>
      </c>
      <c r="AK61" s="156"/>
      <c r="AL61" s="154"/>
      <c r="AM61" s="152"/>
      <c r="AN61" s="152"/>
      <c r="AO61" s="156"/>
      <c r="AP61" s="154"/>
      <c r="AQ61" s="152"/>
      <c r="AR61" s="152"/>
      <c r="AS61" s="156"/>
      <c r="AT61" s="398">
        <v>27</v>
      </c>
      <c r="AU61" s="152">
        <v>98</v>
      </c>
      <c r="AV61" s="152">
        <v>71</v>
      </c>
      <c r="AW61" s="165"/>
      <c r="AX61" s="42">
        <v>27</v>
      </c>
      <c r="AY61" s="43" t="str">
        <f t="shared" si="1"/>
        <v>TAKA</v>
      </c>
      <c r="AZ61" s="44">
        <f>'2010年新HC調整・算出'!U54</f>
        <v>6</v>
      </c>
      <c r="BA61" s="247"/>
      <c r="BB61" s="260">
        <v>1</v>
      </c>
    </row>
    <row r="62" spans="2:54" ht="19.5" customHeight="1">
      <c r="B62" s="37">
        <v>46</v>
      </c>
      <c r="C62" s="87" t="s">
        <v>148</v>
      </c>
      <c r="D62" s="88">
        <v>36</v>
      </c>
      <c r="E62" s="89">
        <v>36</v>
      </c>
      <c r="F62" s="90">
        <v>109</v>
      </c>
      <c r="G62" s="90">
        <v>73</v>
      </c>
      <c r="H62" s="293">
        <v>3</v>
      </c>
      <c r="I62" s="238" t="s">
        <v>161</v>
      </c>
      <c r="J62" s="90"/>
      <c r="K62" s="90"/>
      <c r="L62" s="93"/>
      <c r="M62" s="92"/>
      <c r="N62" s="90"/>
      <c r="O62" s="90"/>
      <c r="P62" s="93"/>
      <c r="Q62" s="92" t="s">
        <v>162</v>
      </c>
      <c r="R62" s="90">
        <v>122</v>
      </c>
      <c r="S62" s="90">
        <v>91</v>
      </c>
      <c r="T62" s="93"/>
      <c r="U62" s="92"/>
      <c r="V62" s="90"/>
      <c r="W62" s="90"/>
      <c r="X62" s="91"/>
      <c r="Y62" s="92"/>
      <c r="Z62" s="90"/>
      <c r="AA62" s="90"/>
      <c r="AB62" s="89"/>
      <c r="AC62" s="336" t="str">
        <f t="shared" si="0"/>
        <v>OKO</v>
      </c>
      <c r="AD62" s="89"/>
      <c r="AE62" s="90"/>
      <c r="AF62" s="90"/>
      <c r="AG62" s="91"/>
      <c r="AH62" s="92"/>
      <c r="AI62" s="90"/>
      <c r="AJ62" s="90"/>
      <c r="AK62" s="91"/>
      <c r="AL62" s="92">
        <v>32</v>
      </c>
      <c r="AM62" s="90">
        <v>108</v>
      </c>
      <c r="AN62" s="90">
        <v>76</v>
      </c>
      <c r="AO62" s="293">
        <v>2</v>
      </c>
      <c r="AP62" s="238" t="s">
        <v>107</v>
      </c>
      <c r="AQ62" s="90">
        <v>107</v>
      </c>
      <c r="AR62" s="90">
        <v>82</v>
      </c>
      <c r="AS62" s="91"/>
      <c r="AT62" s="404">
        <v>25</v>
      </c>
      <c r="AU62" s="90">
        <v>107</v>
      </c>
      <c r="AV62" s="90">
        <v>82</v>
      </c>
      <c r="AW62" s="89"/>
      <c r="AX62" s="94">
        <v>25</v>
      </c>
      <c r="AY62" s="95" t="str">
        <f t="shared" si="1"/>
        <v>OKO</v>
      </c>
      <c r="AZ62" s="58">
        <f>'2010年新HC調整・算出'!U55</f>
        <v>4</v>
      </c>
      <c r="BA62" s="248"/>
      <c r="BB62" s="261">
        <v>2</v>
      </c>
    </row>
    <row r="63" spans="2:54" ht="19.5" customHeight="1">
      <c r="B63" s="39">
        <v>47</v>
      </c>
      <c r="C63" s="61" t="s">
        <v>149</v>
      </c>
      <c r="D63" s="62">
        <v>36</v>
      </c>
      <c r="E63" s="160"/>
      <c r="F63" s="161"/>
      <c r="G63" s="161"/>
      <c r="H63" s="162"/>
      <c r="I63" s="163"/>
      <c r="J63" s="161"/>
      <c r="K63" s="161"/>
      <c r="L63" s="164"/>
      <c r="M63" s="163"/>
      <c r="N63" s="161"/>
      <c r="O63" s="161"/>
      <c r="P63" s="164"/>
      <c r="Q63" s="163" t="s">
        <v>163</v>
      </c>
      <c r="R63" s="161">
        <v>122</v>
      </c>
      <c r="S63" s="161">
        <v>93</v>
      </c>
      <c r="T63" s="164"/>
      <c r="U63" s="163">
        <v>36</v>
      </c>
      <c r="V63" s="161">
        <v>103</v>
      </c>
      <c r="W63" s="161">
        <v>67</v>
      </c>
      <c r="X63" s="297">
        <v>2</v>
      </c>
      <c r="Y63" s="252" t="s">
        <v>168</v>
      </c>
      <c r="Z63" s="161">
        <v>111</v>
      </c>
      <c r="AA63" s="161">
        <v>87</v>
      </c>
      <c r="AB63" s="160"/>
      <c r="AC63" s="337" t="str">
        <f t="shared" si="0"/>
        <v>HIDE</v>
      </c>
      <c r="AD63" s="160">
        <v>24</v>
      </c>
      <c r="AE63" s="161">
        <v>111</v>
      </c>
      <c r="AF63" s="161">
        <v>87</v>
      </c>
      <c r="AG63" s="162"/>
      <c r="AH63" s="163">
        <v>24</v>
      </c>
      <c r="AI63" s="161">
        <v>122</v>
      </c>
      <c r="AJ63" s="161">
        <v>98</v>
      </c>
      <c r="AK63" s="162"/>
      <c r="AL63" s="163"/>
      <c r="AM63" s="161"/>
      <c r="AN63" s="161"/>
      <c r="AO63" s="162"/>
      <c r="AP63" s="163"/>
      <c r="AQ63" s="161"/>
      <c r="AR63" s="161"/>
      <c r="AS63" s="162"/>
      <c r="AT63" s="402"/>
      <c r="AU63" s="161"/>
      <c r="AV63" s="161"/>
      <c r="AW63" s="160"/>
      <c r="AX63" s="63">
        <v>24</v>
      </c>
      <c r="AY63" s="64" t="str">
        <f t="shared" si="1"/>
        <v>HIDE</v>
      </c>
      <c r="AZ63" s="60">
        <f>'2010年新HC調整・算出'!U56</f>
        <v>5</v>
      </c>
      <c r="BA63" s="247"/>
      <c r="BB63" s="260">
        <v>1</v>
      </c>
    </row>
    <row r="64" spans="2:54" s="19" customFormat="1" ht="33.75" customHeight="1">
      <c r="B64" s="472" t="s">
        <v>40</v>
      </c>
      <c r="C64" s="130" t="str">
        <f>C16</f>
        <v>ニックネーム</v>
      </c>
      <c r="D64" s="131"/>
      <c r="E64" s="460" t="s">
        <v>8</v>
      </c>
      <c r="F64" s="451" t="s">
        <v>9</v>
      </c>
      <c r="G64" s="451" t="s">
        <v>10</v>
      </c>
      <c r="H64" s="463" t="s">
        <v>11</v>
      </c>
      <c r="I64" s="457" t="s">
        <v>8</v>
      </c>
      <c r="J64" s="451" t="s">
        <v>9</v>
      </c>
      <c r="K64" s="451" t="s">
        <v>10</v>
      </c>
      <c r="L64" s="463" t="s">
        <v>11</v>
      </c>
      <c r="M64" s="457" t="s">
        <v>8</v>
      </c>
      <c r="N64" s="451" t="s">
        <v>9</v>
      </c>
      <c r="O64" s="451" t="s">
        <v>10</v>
      </c>
      <c r="P64" s="463" t="s">
        <v>11</v>
      </c>
      <c r="Q64" s="457" t="s">
        <v>8</v>
      </c>
      <c r="R64" s="451" t="s">
        <v>9</v>
      </c>
      <c r="S64" s="451" t="s">
        <v>10</v>
      </c>
      <c r="T64" s="463" t="s">
        <v>11</v>
      </c>
      <c r="U64" s="457" t="s">
        <v>8</v>
      </c>
      <c r="V64" s="451" t="s">
        <v>9</v>
      </c>
      <c r="W64" s="451" t="s">
        <v>10</v>
      </c>
      <c r="X64" s="463" t="s">
        <v>11</v>
      </c>
      <c r="Y64" s="457" t="s">
        <v>8</v>
      </c>
      <c r="Z64" s="451" t="s">
        <v>9</v>
      </c>
      <c r="AA64" s="451" t="s">
        <v>10</v>
      </c>
      <c r="AB64" s="460" t="s">
        <v>11</v>
      </c>
      <c r="AC64" s="330" t="str">
        <f>AC16</f>
        <v>ニックネーム</v>
      </c>
      <c r="AD64" s="460" t="s">
        <v>8</v>
      </c>
      <c r="AE64" s="451" t="s">
        <v>9</v>
      </c>
      <c r="AF64" s="451" t="s">
        <v>10</v>
      </c>
      <c r="AG64" s="454" t="s">
        <v>11</v>
      </c>
      <c r="AH64" s="457" t="s">
        <v>8</v>
      </c>
      <c r="AI64" s="451" t="s">
        <v>9</v>
      </c>
      <c r="AJ64" s="451" t="s">
        <v>10</v>
      </c>
      <c r="AK64" s="454" t="s">
        <v>11</v>
      </c>
      <c r="AL64" s="457" t="s">
        <v>8</v>
      </c>
      <c r="AM64" s="451" t="s">
        <v>9</v>
      </c>
      <c r="AN64" s="451" t="s">
        <v>10</v>
      </c>
      <c r="AO64" s="454" t="s">
        <v>11</v>
      </c>
      <c r="AP64" s="457" t="s">
        <v>8</v>
      </c>
      <c r="AQ64" s="451" t="s">
        <v>9</v>
      </c>
      <c r="AR64" s="451" t="s">
        <v>10</v>
      </c>
      <c r="AS64" s="454" t="s">
        <v>11</v>
      </c>
      <c r="AT64" s="522" t="s">
        <v>8</v>
      </c>
      <c r="AU64" s="451" t="s">
        <v>9</v>
      </c>
      <c r="AV64" s="451" t="s">
        <v>10</v>
      </c>
      <c r="AW64" s="454" t="s">
        <v>11</v>
      </c>
      <c r="AX64" s="113" t="s">
        <v>28</v>
      </c>
      <c r="AY64" s="132" t="s">
        <v>92</v>
      </c>
      <c r="AZ64" s="140" t="s">
        <v>76</v>
      </c>
      <c r="BA64" s="249"/>
      <c r="BB64" s="262"/>
    </row>
    <row r="65" spans="2:54" s="19" customFormat="1" ht="19.5" customHeight="1">
      <c r="B65" s="473"/>
      <c r="C65" s="110"/>
      <c r="D65" s="111">
        <v>2009</v>
      </c>
      <c r="E65" s="461"/>
      <c r="F65" s="452"/>
      <c r="G65" s="452"/>
      <c r="H65" s="464"/>
      <c r="I65" s="458"/>
      <c r="J65" s="452"/>
      <c r="K65" s="452"/>
      <c r="L65" s="464"/>
      <c r="M65" s="458"/>
      <c r="N65" s="452"/>
      <c r="O65" s="452"/>
      <c r="P65" s="464"/>
      <c r="Q65" s="458"/>
      <c r="R65" s="452"/>
      <c r="S65" s="452"/>
      <c r="T65" s="464"/>
      <c r="U65" s="458"/>
      <c r="V65" s="452"/>
      <c r="W65" s="452"/>
      <c r="X65" s="464"/>
      <c r="Y65" s="458"/>
      <c r="Z65" s="452"/>
      <c r="AA65" s="452"/>
      <c r="AB65" s="461"/>
      <c r="AC65" s="331"/>
      <c r="AD65" s="461"/>
      <c r="AE65" s="452"/>
      <c r="AF65" s="452"/>
      <c r="AG65" s="455"/>
      <c r="AH65" s="458"/>
      <c r="AI65" s="452"/>
      <c r="AJ65" s="452"/>
      <c r="AK65" s="455"/>
      <c r="AL65" s="458"/>
      <c r="AM65" s="452"/>
      <c r="AN65" s="452"/>
      <c r="AO65" s="455"/>
      <c r="AP65" s="458"/>
      <c r="AQ65" s="452"/>
      <c r="AR65" s="452"/>
      <c r="AS65" s="455"/>
      <c r="AT65" s="523"/>
      <c r="AU65" s="452"/>
      <c r="AV65" s="452"/>
      <c r="AW65" s="455"/>
      <c r="AX65" s="15" t="s">
        <v>70</v>
      </c>
      <c r="AY65" s="132"/>
      <c r="AZ65" s="133"/>
      <c r="BA65" s="240"/>
      <c r="BB65" s="258"/>
    </row>
    <row r="66" spans="2:54" s="19" customFormat="1" ht="19.5" customHeight="1">
      <c r="B66" s="474"/>
      <c r="C66" s="116"/>
      <c r="D66" s="117" t="s">
        <v>93</v>
      </c>
      <c r="E66" s="462"/>
      <c r="F66" s="453"/>
      <c r="G66" s="453"/>
      <c r="H66" s="465"/>
      <c r="I66" s="459"/>
      <c r="J66" s="453"/>
      <c r="K66" s="453"/>
      <c r="L66" s="465"/>
      <c r="M66" s="459"/>
      <c r="N66" s="453"/>
      <c r="O66" s="453"/>
      <c r="P66" s="465"/>
      <c r="Q66" s="459"/>
      <c r="R66" s="453"/>
      <c r="S66" s="453"/>
      <c r="T66" s="465"/>
      <c r="U66" s="459"/>
      <c r="V66" s="453"/>
      <c r="W66" s="453"/>
      <c r="X66" s="465"/>
      <c r="Y66" s="459"/>
      <c r="Z66" s="453"/>
      <c r="AA66" s="453"/>
      <c r="AB66" s="462"/>
      <c r="AC66" s="338"/>
      <c r="AD66" s="462"/>
      <c r="AE66" s="453"/>
      <c r="AF66" s="453"/>
      <c r="AG66" s="456"/>
      <c r="AH66" s="459"/>
      <c r="AI66" s="453"/>
      <c r="AJ66" s="453"/>
      <c r="AK66" s="456"/>
      <c r="AL66" s="459"/>
      <c r="AM66" s="453"/>
      <c r="AN66" s="453"/>
      <c r="AO66" s="456"/>
      <c r="AP66" s="459"/>
      <c r="AQ66" s="453"/>
      <c r="AR66" s="453"/>
      <c r="AS66" s="456"/>
      <c r="AT66" s="524"/>
      <c r="AU66" s="453"/>
      <c r="AV66" s="453"/>
      <c r="AW66" s="456"/>
      <c r="AX66" s="122" t="s">
        <v>24</v>
      </c>
      <c r="AY66" s="135"/>
      <c r="AZ66" s="134"/>
      <c r="BA66" s="250"/>
      <c r="BB66" s="263"/>
    </row>
    <row r="67" spans="2:54" s="19" customFormat="1" ht="19.5" customHeight="1">
      <c r="B67" s="12"/>
      <c r="C67" s="127"/>
      <c r="D67" s="128"/>
      <c r="E67" s="476" t="str">
        <f>E10</f>
        <v>第１回</v>
      </c>
      <c r="F67" s="476"/>
      <c r="G67" s="476"/>
      <c r="H67" s="477"/>
      <c r="I67" s="475" t="str">
        <f>I10</f>
        <v>第２回</v>
      </c>
      <c r="J67" s="476"/>
      <c r="K67" s="476"/>
      <c r="L67" s="477"/>
      <c r="M67" s="475" t="str">
        <f>M10</f>
        <v>特別開催</v>
      </c>
      <c r="N67" s="476"/>
      <c r="O67" s="476"/>
      <c r="P67" s="477"/>
      <c r="Q67" s="475" t="str">
        <f>Q10</f>
        <v>第３回</v>
      </c>
      <c r="R67" s="476"/>
      <c r="S67" s="476"/>
      <c r="T67" s="477"/>
      <c r="U67" s="475" t="str">
        <f>U10</f>
        <v>第４回</v>
      </c>
      <c r="V67" s="476"/>
      <c r="W67" s="476"/>
      <c r="X67" s="477"/>
      <c r="Y67" s="475" t="str">
        <f>Y10</f>
        <v>第５回</v>
      </c>
      <c r="Z67" s="476"/>
      <c r="AA67" s="476"/>
      <c r="AB67" s="476"/>
      <c r="AC67" s="339"/>
      <c r="AD67" s="485" t="str">
        <f>AD10</f>
        <v>第６回</v>
      </c>
      <c r="AE67" s="485"/>
      <c r="AF67" s="485"/>
      <c r="AG67" s="466"/>
      <c r="AH67" s="469" t="str">
        <f>AH10</f>
        <v>第７回</v>
      </c>
      <c r="AI67" s="485"/>
      <c r="AJ67" s="485"/>
      <c r="AK67" s="466"/>
      <c r="AL67" s="502" t="str">
        <f>AL10</f>
        <v>第８回</v>
      </c>
      <c r="AM67" s="503"/>
      <c r="AN67" s="503"/>
      <c r="AO67" s="504"/>
      <c r="AP67" s="469" t="str">
        <f>AP10</f>
        <v>第９回</v>
      </c>
      <c r="AQ67" s="485"/>
      <c r="AR67" s="485"/>
      <c r="AS67" s="485"/>
      <c r="AT67" s="514" t="str">
        <f>AT10</f>
        <v>第10回（最終戦）</v>
      </c>
      <c r="AU67" s="485"/>
      <c r="AV67" s="485"/>
      <c r="AW67" s="485"/>
      <c r="AX67" s="24"/>
      <c r="AY67" s="6"/>
      <c r="AZ67" s="25"/>
      <c r="BA67" s="244"/>
      <c r="BB67" s="255"/>
    </row>
    <row r="68" spans="2:56" s="19" customFormat="1" ht="19.5" customHeight="1">
      <c r="B68" s="20"/>
      <c r="C68" s="107"/>
      <c r="D68" s="129"/>
      <c r="E68" s="487" t="str">
        <f>E11</f>
        <v>3/21(土)</v>
      </c>
      <c r="F68" s="487"/>
      <c r="G68" s="487"/>
      <c r="H68" s="488"/>
      <c r="I68" s="470" t="str">
        <f>I11</f>
        <v>4/18(土)</v>
      </c>
      <c r="J68" s="478"/>
      <c r="K68" s="478"/>
      <c r="L68" s="467"/>
      <c r="M68" s="470" t="str">
        <f>M11</f>
        <v>4/25（土）</v>
      </c>
      <c r="N68" s="478"/>
      <c r="O68" s="478"/>
      <c r="P68" s="467"/>
      <c r="Q68" s="470" t="str">
        <f>Q11</f>
        <v>5/16（土）</v>
      </c>
      <c r="R68" s="478"/>
      <c r="S68" s="478"/>
      <c r="T68" s="467"/>
      <c r="U68" s="470" t="str">
        <f>U11</f>
        <v>6/16（土）</v>
      </c>
      <c r="V68" s="478"/>
      <c r="W68" s="478"/>
      <c r="X68" s="467"/>
      <c r="Y68" s="470" t="str">
        <f>Y11</f>
        <v>7/18（土）</v>
      </c>
      <c r="Z68" s="478"/>
      <c r="AA68" s="478"/>
      <c r="AB68" s="478"/>
      <c r="AC68" s="329"/>
      <c r="AD68" s="478" t="str">
        <f>AD11</f>
        <v>8/15（土）</v>
      </c>
      <c r="AE68" s="478"/>
      <c r="AF68" s="478"/>
      <c r="AG68" s="467"/>
      <c r="AH68" s="470" t="str">
        <f>AH11</f>
        <v>9/19（土）</v>
      </c>
      <c r="AI68" s="478"/>
      <c r="AJ68" s="478"/>
      <c r="AK68" s="467"/>
      <c r="AL68" s="499" t="str">
        <f>AL11</f>
        <v>10/25（日曜日）</v>
      </c>
      <c r="AM68" s="500"/>
      <c r="AN68" s="500"/>
      <c r="AO68" s="501"/>
      <c r="AP68" s="470" t="str">
        <f>AP11</f>
        <v>11/8（日曜日）</v>
      </c>
      <c r="AQ68" s="478"/>
      <c r="AR68" s="478"/>
      <c r="AS68" s="467"/>
      <c r="AT68" s="515" t="str">
        <f>AT11</f>
        <v>11/21（日）</v>
      </c>
      <c r="AU68" s="478"/>
      <c r="AV68" s="478"/>
      <c r="AW68" s="478"/>
      <c r="AX68" s="24"/>
      <c r="AY68" s="6"/>
      <c r="AZ68" s="25"/>
      <c r="BA68" s="244"/>
      <c r="BB68" s="255"/>
      <c r="BD68" s="21"/>
    </row>
    <row r="69" spans="2:54" s="19" customFormat="1" ht="19.5" customHeight="1">
      <c r="B69" s="20"/>
      <c r="C69" s="107"/>
      <c r="D69" s="129"/>
      <c r="E69" s="495" t="str">
        <f>E12</f>
        <v>Haworth Country</v>
      </c>
      <c r="F69" s="496"/>
      <c r="G69" s="496"/>
      <c r="H69" s="497"/>
      <c r="I69" s="495" t="str">
        <f>I12</f>
        <v>Millpond</v>
      </c>
      <c r="J69" s="496"/>
      <c r="K69" s="496"/>
      <c r="L69" s="497"/>
      <c r="M69" s="495" t="str">
        <f>M12</f>
        <v>Phillp J. Rotella</v>
      </c>
      <c r="N69" s="496"/>
      <c r="O69" s="496"/>
      <c r="P69" s="497"/>
      <c r="Q69" s="495" t="str">
        <f>Q12</f>
        <v>Putnum National</v>
      </c>
      <c r="R69" s="496"/>
      <c r="S69" s="496"/>
      <c r="T69" s="497"/>
      <c r="U69" s="495" t="str">
        <f>U12</f>
        <v>Heron Glen</v>
      </c>
      <c r="V69" s="496"/>
      <c r="W69" s="496"/>
      <c r="X69" s="497"/>
      <c r="Y69" s="495" t="str">
        <f>Y12</f>
        <v>Mansion Ridge</v>
      </c>
      <c r="Z69" s="496"/>
      <c r="AA69" s="496"/>
      <c r="AB69" s="496"/>
      <c r="AC69" s="329" t="s">
        <v>5</v>
      </c>
      <c r="AD69" s="487" t="str">
        <f>AD12</f>
        <v>Split Rock</v>
      </c>
      <c r="AE69" s="487"/>
      <c r="AF69" s="487"/>
      <c r="AG69" s="488"/>
      <c r="AH69" s="498" t="str">
        <f>AH12</f>
        <v>Knob Hill</v>
      </c>
      <c r="AI69" s="487"/>
      <c r="AJ69" s="487"/>
      <c r="AK69" s="488"/>
      <c r="AL69" s="508" t="str">
        <f>AL12</f>
        <v>Centenial</v>
      </c>
      <c r="AM69" s="509"/>
      <c r="AN69" s="509"/>
      <c r="AO69" s="510"/>
      <c r="AP69" s="470" t="str">
        <f>AP12</f>
        <v>Great Gorge　　　　　　　</v>
      </c>
      <c r="AQ69" s="478"/>
      <c r="AR69" s="478"/>
      <c r="AS69" s="467"/>
      <c r="AT69" s="518" t="str">
        <f>AT12</f>
        <v>（グラチャン戦）</v>
      </c>
      <c r="AU69" s="519"/>
      <c r="AV69" s="519"/>
      <c r="AW69" s="519"/>
      <c r="AX69" s="15"/>
      <c r="AY69" s="6"/>
      <c r="AZ69" s="25"/>
      <c r="BA69" s="244"/>
      <c r="BB69" s="255"/>
    </row>
    <row r="70" spans="2:54" s="19" customFormat="1" ht="19.5" customHeight="1" thickBot="1">
      <c r="B70" s="65"/>
      <c r="C70" s="66"/>
      <c r="D70" s="67"/>
      <c r="E70" s="506"/>
      <c r="F70" s="506"/>
      <c r="G70" s="506"/>
      <c r="H70" s="507"/>
      <c r="I70" s="68"/>
      <c r="J70" s="69"/>
      <c r="K70" s="69"/>
      <c r="L70" s="70"/>
      <c r="M70" s="511" t="str">
        <f>M13</f>
        <v>*HC調整/女性Par71</v>
      </c>
      <c r="N70" s="512"/>
      <c r="O70" s="512"/>
      <c r="P70" s="513"/>
      <c r="Q70" s="505" t="str">
        <f>Q13</f>
        <v>*HC調整/男性Par71</v>
      </c>
      <c r="R70" s="506"/>
      <c r="S70" s="506"/>
      <c r="T70" s="507"/>
      <c r="U70" s="505"/>
      <c r="V70" s="506"/>
      <c r="W70" s="506"/>
      <c r="X70" s="507"/>
      <c r="Y70" s="505"/>
      <c r="Z70" s="506"/>
      <c r="AA70" s="506"/>
      <c r="AB70" s="506"/>
      <c r="AC70" s="340"/>
      <c r="AD70" s="66"/>
      <c r="AE70" s="66"/>
      <c r="AF70" s="66"/>
      <c r="AG70" s="72"/>
      <c r="AH70" s="71"/>
      <c r="AI70" s="66"/>
      <c r="AJ70" s="66"/>
      <c r="AK70" s="72"/>
      <c r="AL70" s="231"/>
      <c r="AM70" s="232"/>
      <c r="AN70" s="232"/>
      <c r="AO70" s="233"/>
      <c r="AP70" s="73" t="s">
        <v>75</v>
      </c>
      <c r="AQ70" s="69"/>
      <c r="AR70" s="69"/>
      <c r="AS70" s="70"/>
      <c r="AT70" s="521"/>
      <c r="AU70" s="506"/>
      <c r="AV70" s="506"/>
      <c r="AW70" s="506"/>
      <c r="AX70" s="74"/>
      <c r="AY70" s="11"/>
      <c r="AZ70" s="75"/>
      <c r="BA70" s="251"/>
      <c r="BB70" s="264"/>
    </row>
  </sheetData>
  <sheetProtection/>
  <mergeCells count="168">
    <mergeCell ref="AT67:AW67"/>
    <mergeCell ref="AT68:AW68"/>
    <mergeCell ref="AT69:AW69"/>
    <mergeCell ref="AT70:AW70"/>
    <mergeCell ref="AT64:AT66"/>
    <mergeCell ref="AU64:AU66"/>
    <mergeCell ref="AV64:AV66"/>
    <mergeCell ref="AW64:AW66"/>
    <mergeCell ref="AT14:AT16"/>
    <mergeCell ref="AU14:AU16"/>
    <mergeCell ref="AV14:AV16"/>
    <mergeCell ref="AW14:AW16"/>
    <mergeCell ref="AT10:AW10"/>
    <mergeCell ref="AT11:AW11"/>
    <mergeCell ref="AT12:AW12"/>
    <mergeCell ref="AT13:AW13"/>
    <mergeCell ref="AL69:AO69"/>
    <mergeCell ref="AP69:AS69"/>
    <mergeCell ref="M70:P70"/>
    <mergeCell ref="E70:H70"/>
    <mergeCell ref="Q70:T70"/>
    <mergeCell ref="E69:H69"/>
    <mergeCell ref="I69:L69"/>
    <mergeCell ref="M69:P69"/>
    <mergeCell ref="Q69:T69"/>
    <mergeCell ref="Y70:AB70"/>
    <mergeCell ref="AD69:AG69"/>
    <mergeCell ref="AH69:AK69"/>
    <mergeCell ref="U70:X70"/>
    <mergeCell ref="U69:X69"/>
    <mergeCell ref="Y69:AB69"/>
    <mergeCell ref="AD68:AG68"/>
    <mergeCell ref="AH68:AK68"/>
    <mergeCell ref="U68:X68"/>
    <mergeCell ref="Y68:AB68"/>
    <mergeCell ref="AL68:AO68"/>
    <mergeCell ref="AP68:AS68"/>
    <mergeCell ref="AL67:AO67"/>
    <mergeCell ref="AP67:AS67"/>
    <mergeCell ref="AR14:AR16"/>
    <mergeCell ref="AM64:AM66"/>
    <mergeCell ref="AN64:AN66"/>
    <mergeCell ref="AO64:AO66"/>
    <mergeCell ref="AS64:AS66"/>
    <mergeCell ref="E68:H68"/>
    <mergeCell ref="I68:L68"/>
    <mergeCell ref="M68:P68"/>
    <mergeCell ref="Q68:T68"/>
    <mergeCell ref="E67:H67"/>
    <mergeCell ref="I67:L67"/>
    <mergeCell ref="AD67:AG67"/>
    <mergeCell ref="AH67:AK67"/>
    <mergeCell ref="U67:X67"/>
    <mergeCell ref="M67:P67"/>
    <mergeCell ref="Q67:T67"/>
    <mergeCell ref="Y67:AB67"/>
    <mergeCell ref="AL12:AO12"/>
    <mergeCell ref="AL14:AL16"/>
    <mergeCell ref="AP12:AS12"/>
    <mergeCell ref="H64:H66"/>
    <mergeCell ref="AM14:AM16"/>
    <mergeCell ref="AN14:AN16"/>
    <mergeCell ref="AE14:AE16"/>
    <mergeCell ref="AF14:AF16"/>
    <mergeCell ref="AG14:AG16"/>
    <mergeCell ref="V14:V16"/>
    <mergeCell ref="M14:M16"/>
    <mergeCell ref="N14:N16"/>
    <mergeCell ref="Y14:Y16"/>
    <mergeCell ref="AS14:AS16"/>
    <mergeCell ref="AO14:AO16"/>
    <mergeCell ref="AP14:AP16"/>
    <mergeCell ref="AQ14:AQ16"/>
    <mergeCell ref="W14:W16"/>
    <mergeCell ref="AI14:AI16"/>
    <mergeCell ref="Z14:Z16"/>
    <mergeCell ref="AH12:AK12"/>
    <mergeCell ref="AJ14:AJ16"/>
    <mergeCell ref="AB14:AB16"/>
    <mergeCell ref="AK14:AK16"/>
    <mergeCell ref="AD14:AD16"/>
    <mergeCell ref="AD12:AG12"/>
    <mergeCell ref="AH14:AH16"/>
    <mergeCell ref="Y12:AB12"/>
    <mergeCell ref="Y13:AB13"/>
    <mergeCell ref="AA14:AA16"/>
    <mergeCell ref="Q14:Q16"/>
    <mergeCell ref="AD10:AG10"/>
    <mergeCell ref="Y11:AB11"/>
    <mergeCell ref="AD11:AG11"/>
    <mergeCell ref="Y10:AB10"/>
    <mergeCell ref="Q11:T11"/>
    <mergeCell ref="Q12:T12"/>
    <mergeCell ref="R14:R16"/>
    <mergeCell ref="S14:S16"/>
    <mergeCell ref="T14:T16"/>
    <mergeCell ref="E13:H13"/>
    <mergeCell ref="U13:X13"/>
    <mergeCell ref="Q13:T13"/>
    <mergeCell ref="U12:X12"/>
    <mergeCell ref="E12:H12"/>
    <mergeCell ref="I12:L12"/>
    <mergeCell ref="M13:P13"/>
    <mergeCell ref="M12:P12"/>
    <mergeCell ref="AL11:AO11"/>
    <mergeCell ref="AP11:AS11"/>
    <mergeCell ref="AL10:AO10"/>
    <mergeCell ref="AP10:AS10"/>
    <mergeCell ref="AH10:AK10"/>
    <mergeCell ref="AH11:AK11"/>
    <mergeCell ref="Q10:T10"/>
    <mergeCell ref="B14:B16"/>
    <mergeCell ref="I14:I16"/>
    <mergeCell ref="J14:J16"/>
    <mergeCell ref="K14:K16"/>
    <mergeCell ref="E14:E16"/>
    <mergeCell ref="F14:F16"/>
    <mergeCell ref="I10:L10"/>
    <mergeCell ref="E11:H11"/>
    <mergeCell ref="I11:L11"/>
    <mergeCell ref="M10:P10"/>
    <mergeCell ref="M11:P11"/>
    <mergeCell ref="G14:G16"/>
    <mergeCell ref="H14:H16"/>
    <mergeCell ref="E10:H10"/>
    <mergeCell ref="U11:X11"/>
    <mergeCell ref="U10:X10"/>
    <mergeCell ref="L14:L16"/>
    <mergeCell ref="O14:O16"/>
    <mergeCell ref="P14:P16"/>
    <mergeCell ref="X14:X16"/>
    <mergeCell ref="U14:U16"/>
    <mergeCell ref="M64:M66"/>
    <mergeCell ref="N64:N66"/>
    <mergeCell ref="B64:B66"/>
    <mergeCell ref="E64:E66"/>
    <mergeCell ref="F64:F66"/>
    <mergeCell ref="G64:G66"/>
    <mergeCell ref="I64:I66"/>
    <mergeCell ref="J64:J66"/>
    <mergeCell ref="K64:K66"/>
    <mergeCell ref="L64:L66"/>
    <mergeCell ref="W64:W66"/>
    <mergeCell ref="X64:X66"/>
    <mergeCell ref="O64:O66"/>
    <mergeCell ref="P64:P66"/>
    <mergeCell ref="Q64:Q66"/>
    <mergeCell ref="R64:R66"/>
    <mergeCell ref="S64:S66"/>
    <mergeCell ref="T64:T66"/>
    <mergeCell ref="U64:U66"/>
    <mergeCell ref="V64:V66"/>
    <mergeCell ref="Y64:Y66"/>
    <mergeCell ref="Z64:Z66"/>
    <mergeCell ref="AA64:AA66"/>
    <mergeCell ref="AB64:AB66"/>
    <mergeCell ref="AF64:AF66"/>
    <mergeCell ref="AG64:AG66"/>
    <mergeCell ref="AD64:AD66"/>
    <mergeCell ref="AE64:AE66"/>
    <mergeCell ref="AH64:AH66"/>
    <mergeCell ref="AI64:AI66"/>
    <mergeCell ref="AJ64:AJ66"/>
    <mergeCell ref="AR64:AR66"/>
    <mergeCell ref="AK64:AK66"/>
    <mergeCell ref="AL64:AL66"/>
    <mergeCell ref="AP64:AP66"/>
    <mergeCell ref="AQ64:AQ66"/>
  </mergeCells>
  <printOptions horizontalCentered="1" verticalCentered="1"/>
  <pageMargins left="0.3937007874015748" right="0" top="0.1968503937007874" bottom="0" header="0.5118110236220472" footer="0.5118110236220472"/>
  <pageSetup fitToHeight="1" fitToWidth="1" horizontalDpi="600" verticalDpi="600" orientation="portrait" scale="67" r:id="rId1"/>
  <colBreaks count="1" manualBreakCount="1">
    <brk id="20" min="6" max="68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69"/>
  <sheetViews>
    <sheetView zoomScale="70" zoomScaleNormal="70" zoomScaleSheetLayoutView="100" zoomScalePageLayoutView="0" workbookViewId="0" topLeftCell="A1">
      <selection activeCell="A1" sqref="A1"/>
    </sheetView>
  </sheetViews>
  <sheetFormatPr defaultColWidth="9.00390625" defaultRowHeight="31.5" customHeight="1"/>
  <cols>
    <col min="1" max="1" width="2.00390625" style="1" customWidth="1"/>
    <col min="2" max="2" width="3.625" style="1" customWidth="1"/>
    <col min="3" max="3" width="23.875" style="1" customWidth="1"/>
    <col min="4" max="4" width="5.75390625" style="1" customWidth="1"/>
    <col min="5" max="14" width="5.25390625" style="1" customWidth="1"/>
    <col min="15" max="15" width="10.25390625" style="1" customWidth="1"/>
    <col min="16" max="16" width="23.875" style="1" customWidth="1"/>
    <col min="17" max="17" width="7.25390625" style="1" customWidth="1"/>
    <col min="18" max="18" width="10.625" style="83" customWidth="1"/>
    <col min="19" max="19" width="14.50390625" style="172" customWidth="1"/>
    <col min="20" max="20" width="5.50390625" style="84" customWidth="1"/>
    <col min="21" max="21" width="5.50390625" style="1" customWidth="1"/>
    <col min="22" max="22" width="9.25390625" style="85" customWidth="1"/>
    <col min="23" max="23" width="14.50390625" style="85" hidden="1" customWidth="1"/>
    <col min="24" max="24" width="14.50390625" style="85" customWidth="1"/>
    <col min="25" max="25" width="12.375" style="86" customWidth="1"/>
    <col min="26" max="26" width="1.12109375" style="1" customWidth="1"/>
    <col min="27" max="28" width="9.00390625" style="1" customWidth="1"/>
    <col min="29" max="29" width="10.50390625" style="1" bestFit="1" customWidth="1"/>
    <col min="30" max="16384" width="9.00390625" style="1" customWidth="1"/>
  </cols>
  <sheetData>
    <row r="1" spans="16:24" ht="31.5" customHeight="1">
      <c r="P1" s="107"/>
      <c r="Q1" s="107"/>
      <c r="R1" s="123"/>
      <c r="S1" s="173"/>
      <c r="T1" s="174"/>
      <c r="U1" s="107"/>
      <c r="V1" s="175"/>
      <c r="W1" s="175"/>
      <c r="X1" s="175"/>
    </row>
    <row r="2" spans="2:25" ht="31.5" customHeight="1" thickBot="1">
      <c r="B2" s="525" t="str">
        <f>'2009年成績結果記録'!B7</f>
        <v>2009年月例トーナメント結果個人別一覧表および2010年新ＨＣ表　（月例入賞者調整；　優勝者は0.75、2位は0.8、３位は0.9。　順位賞金がない場合は調整なし）</v>
      </c>
      <c r="C2" s="525"/>
      <c r="D2" s="525"/>
      <c r="E2" s="525"/>
      <c r="F2" s="525"/>
      <c r="G2" s="525"/>
      <c r="H2" s="525"/>
      <c r="I2" s="525"/>
      <c r="J2" s="525"/>
      <c r="K2" s="525"/>
      <c r="L2" s="525"/>
      <c r="M2" s="525"/>
      <c r="N2" s="525"/>
      <c r="O2" s="525"/>
      <c r="P2" s="525"/>
      <c r="Q2" s="525"/>
      <c r="R2" s="525"/>
      <c r="S2" s="525"/>
      <c r="T2" s="525"/>
      <c r="U2" s="525"/>
      <c r="V2" s="525"/>
      <c r="W2" s="525"/>
      <c r="X2" s="525"/>
      <c r="Y2" s="525"/>
    </row>
    <row r="3" spans="2:27" ht="31.5" customHeight="1">
      <c r="B3" s="99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100"/>
      <c r="O3" s="4"/>
      <c r="P3" s="266" t="s">
        <v>189</v>
      </c>
      <c r="Q3" s="267"/>
      <c r="R3" s="267"/>
      <c r="S3" s="267"/>
      <c r="T3" s="267"/>
      <c r="U3" s="267"/>
      <c r="V3" s="267"/>
      <c r="W3" s="267"/>
      <c r="X3" s="267"/>
      <c r="Y3" s="5" t="s">
        <v>12</v>
      </c>
      <c r="Z3" s="19"/>
      <c r="AA3" s="426" t="s">
        <v>196</v>
      </c>
    </row>
    <row r="4" spans="2:27" s="19" customFormat="1" ht="31.5" customHeight="1">
      <c r="B4" s="20"/>
      <c r="C4" s="104" t="s">
        <v>41</v>
      </c>
      <c r="D4" s="21"/>
      <c r="E4" s="104"/>
      <c r="F4" s="104"/>
      <c r="G4" s="104"/>
      <c r="H4" s="104"/>
      <c r="I4" s="104"/>
      <c r="J4" s="104"/>
      <c r="K4" s="104"/>
      <c r="L4" s="241"/>
      <c r="M4" s="299"/>
      <c r="N4" s="373"/>
      <c r="O4" s="101"/>
      <c r="P4" s="270" t="s">
        <v>187</v>
      </c>
      <c r="Q4" s="272"/>
      <c r="R4" s="272"/>
      <c r="S4" s="272"/>
      <c r="T4" s="272"/>
      <c r="U4" s="272"/>
      <c r="V4" s="272"/>
      <c r="W4" s="272"/>
      <c r="X4" s="272"/>
      <c r="Y4" s="18" t="s">
        <v>100</v>
      </c>
      <c r="AA4" s="427" t="s">
        <v>197</v>
      </c>
    </row>
    <row r="5" spans="2:27" s="19" customFormat="1" ht="31.5" customHeight="1">
      <c r="B5" s="20"/>
      <c r="C5" s="104" t="s">
        <v>42</v>
      </c>
      <c r="D5" s="21"/>
      <c r="E5" s="104"/>
      <c r="F5" s="104"/>
      <c r="G5" s="104"/>
      <c r="H5" s="104"/>
      <c r="I5" s="104"/>
      <c r="J5" s="104"/>
      <c r="K5" s="104"/>
      <c r="L5" s="241"/>
      <c r="M5" s="299"/>
      <c r="N5" s="373"/>
      <c r="O5" s="101"/>
      <c r="P5" s="528" t="s">
        <v>188</v>
      </c>
      <c r="Q5" s="529"/>
      <c r="R5" s="529"/>
      <c r="S5" s="529"/>
      <c r="T5" s="529"/>
      <c r="U5" s="529"/>
      <c r="V5" s="529"/>
      <c r="W5" s="529"/>
      <c r="X5" s="529"/>
      <c r="Y5" s="18" t="s">
        <v>3</v>
      </c>
      <c r="AA5" s="427" t="s">
        <v>198</v>
      </c>
    </row>
    <row r="6" spans="2:27" s="19" customFormat="1" ht="31.5" customHeight="1" thickBot="1">
      <c r="B6" s="81"/>
      <c r="C6" s="105" t="s">
        <v>43</v>
      </c>
      <c r="D6" s="22"/>
      <c r="E6" s="105"/>
      <c r="F6" s="102"/>
      <c r="G6" s="103"/>
      <c r="H6" s="103"/>
      <c r="I6" s="103"/>
      <c r="J6" s="103"/>
      <c r="K6" s="103"/>
      <c r="L6" s="242"/>
      <c r="M6" s="300"/>
      <c r="N6" s="374"/>
      <c r="O6" s="227"/>
      <c r="P6" s="530" t="s">
        <v>190</v>
      </c>
      <c r="Q6" s="531"/>
      <c r="R6" s="531"/>
      <c r="S6" s="531"/>
      <c r="T6" s="531"/>
      <c r="U6" s="531"/>
      <c r="V6" s="531"/>
      <c r="W6" s="531"/>
      <c r="X6" s="531"/>
      <c r="Y6" s="394"/>
      <c r="AA6" s="427"/>
    </row>
    <row r="7" spans="2:27" s="19" customFormat="1" ht="31.5" customHeight="1">
      <c r="B7" s="482" t="s">
        <v>40</v>
      </c>
      <c r="C7" s="110"/>
      <c r="D7" s="115"/>
      <c r="E7" s="166"/>
      <c r="F7" s="167"/>
      <c r="G7" s="167"/>
      <c r="H7" s="167" t="s">
        <v>97</v>
      </c>
      <c r="I7" s="167"/>
      <c r="J7" s="167"/>
      <c r="K7" s="167"/>
      <c r="L7" s="167"/>
      <c r="M7" s="167"/>
      <c r="N7" s="420"/>
      <c r="O7" s="15" t="s">
        <v>70</v>
      </c>
      <c r="P7" s="16"/>
      <c r="Q7" s="114"/>
      <c r="R7" s="274"/>
      <c r="S7" s="288" t="s">
        <v>180</v>
      </c>
      <c r="T7" s="290"/>
      <c r="U7" s="287" t="s">
        <v>181</v>
      </c>
      <c r="V7" s="287"/>
      <c r="W7" s="287"/>
      <c r="X7" s="175"/>
      <c r="Y7" s="18" t="s">
        <v>101</v>
      </c>
      <c r="AA7" s="427" t="s">
        <v>101</v>
      </c>
    </row>
    <row r="8" spans="2:27" s="19" customFormat="1" ht="31.5" customHeight="1">
      <c r="B8" s="483"/>
      <c r="C8" s="110"/>
      <c r="D8" s="111"/>
      <c r="E8" s="168" t="s">
        <v>39</v>
      </c>
      <c r="F8" s="98" t="s">
        <v>38</v>
      </c>
      <c r="G8" s="98" t="s">
        <v>37</v>
      </c>
      <c r="H8" s="98" t="s">
        <v>36</v>
      </c>
      <c r="I8" s="98" t="s">
        <v>35</v>
      </c>
      <c r="J8" s="98" t="s">
        <v>34</v>
      </c>
      <c r="K8" s="98" t="s">
        <v>33</v>
      </c>
      <c r="L8" s="98" t="s">
        <v>32</v>
      </c>
      <c r="M8" s="278" t="s">
        <v>31</v>
      </c>
      <c r="N8" s="410" t="s">
        <v>191</v>
      </c>
      <c r="O8" s="15" t="s">
        <v>24</v>
      </c>
      <c r="P8" s="16" t="s">
        <v>25</v>
      </c>
      <c r="Q8" s="114" t="s">
        <v>27</v>
      </c>
      <c r="R8" s="274" t="s">
        <v>26</v>
      </c>
      <c r="S8" s="169"/>
      <c r="T8" s="265" t="s">
        <v>44</v>
      </c>
      <c r="U8" s="114" t="s">
        <v>7</v>
      </c>
      <c r="V8" s="351" t="s">
        <v>192</v>
      </c>
      <c r="W8" s="175"/>
      <c r="X8" s="345" t="s">
        <v>193</v>
      </c>
      <c r="Y8" s="18" t="s">
        <v>12</v>
      </c>
      <c r="AA8" s="424"/>
    </row>
    <row r="9" spans="2:27" s="19" customFormat="1" ht="31.5" customHeight="1" thickBot="1">
      <c r="B9" s="484"/>
      <c r="C9" s="116" t="s">
        <v>14</v>
      </c>
      <c r="D9" s="117" t="s">
        <v>28</v>
      </c>
      <c r="E9" s="170" t="s">
        <v>9</v>
      </c>
      <c r="F9" s="171" t="s">
        <v>9</v>
      </c>
      <c r="G9" s="171" t="s">
        <v>9</v>
      </c>
      <c r="H9" s="171" t="s">
        <v>9</v>
      </c>
      <c r="I9" s="171" t="s">
        <v>9</v>
      </c>
      <c r="J9" s="171" t="s">
        <v>9</v>
      </c>
      <c r="K9" s="171" t="s">
        <v>9</v>
      </c>
      <c r="L9" s="171" t="s">
        <v>9</v>
      </c>
      <c r="M9" s="405" t="s">
        <v>9</v>
      </c>
      <c r="N9" s="411" t="s">
        <v>24</v>
      </c>
      <c r="O9" s="122" t="s">
        <v>102</v>
      </c>
      <c r="P9" s="81" t="s">
        <v>29</v>
      </c>
      <c r="Q9" s="275" t="s">
        <v>23</v>
      </c>
      <c r="R9" s="276" t="s">
        <v>30</v>
      </c>
      <c r="S9" s="289" t="s">
        <v>98</v>
      </c>
      <c r="T9" s="277" t="s">
        <v>15</v>
      </c>
      <c r="U9" s="275" t="s">
        <v>15</v>
      </c>
      <c r="V9" s="352" t="s">
        <v>99</v>
      </c>
      <c r="W9" s="301"/>
      <c r="X9" s="346" t="s">
        <v>172</v>
      </c>
      <c r="Y9" s="109" t="s">
        <v>3</v>
      </c>
      <c r="AA9" s="425"/>
    </row>
    <row r="10" spans="2:29" s="185" customFormat="1" ht="31.5" customHeight="1" thickBot="1">
      <c r="B10" s="176">
        <f>'2009年成績結果記録'!B17</f>
        <v>1</v>
      </c>
      <c r="C10" s="177" t="s">
        <v>205</v>
      </c>
      <c r="D10" s="178">
        <v>3</v>
      </c>
      <c r="E10" s="435"/>
      <c r="F10" s="179"/>
      <c r="G10" s="179"/>
      <c r="H10" s="179"/>
      <c r="I10" s="179">
        <v>87</v>
      </c>
      <c r="J10" s="179">
        <v>89</v>
      </c>
      <c r="K10" s="179">
        <v>76</v>
      </c>
      <c r="L10" s="179">
        <v>86</v>
      </c>
      <c r="M10" s="437">
        <v>81</v>
      </c>
      <c r="N10" s="421"/>
      <c r="O10" s="180"/>
      <c r="P10" s="181" t="str">
        <f aca="true" t="shared" si="0" ref="P10:P56">C10</f>
        <v>Scrambler</v>
      </c>
      <c r="Q10" s="182">
        <f aca="true" t="shared" si="1" ref="Q10:Q24">SUM(E10:M10)</f>
        <v>419</v>
      </c>
      <c r="R10" s="183">
        <f aca="true" t="shared" si="2" ref="R10:R56">Q10/U10</f>
        <v>104.75</v>
      </c>
      <c r="S10" s="311">
        <f>(R10-72)*0.8</f>
        <v>26.200000000000003</v>
      </c>
      <c r="T10" s="282">
        <v>0</v>
      </c>
      <c r="U10" s="354">
        <v>4</v>
      </c>
      <c r="V10" s="353"/>
      <c r="W10" s="305">
        <v>6</v>
      </c>
      <c r="X10" s="348">
        <f aca="true" t="shared" si="3" ref="X10:X56">O10+W10</f>
        <v>6</v>
      </c>
      <c r="Y10" s="184" t="s">
        <v>195</v>
      </c>
      <c r="AA10" s="428">
        <v>7</v>
      </c>
      <c r="AB10" s="185" t="s">
        <v>44</v>
      </c>
      <c r="AC10" s="185">
        <f>S10*0.75</f>
        <v>19.650000000000002</v>
      </c>
    </row>
    <row r="11" spans="2:25" s="185" customFormat="1" ht="31.5" customHeight="1">
      <c r="B11" s="186">
        <f>'2009年成績結果記録'!B18</f>
        <v>2</v>
      </c>
      <c r="C11" s="187" t="s">
        <v>206</v>
      </c>
      <c r="D11" s="188">
        <v>5</v>
      </c>
      <c r="E11" s="189">
        <v>97</v>
      </c>
      <c r="F11" s="190">
        <v>77</v>
      </c>
      <c r="G11" s="190">
        <v>90</v>
      </c>
      <c r="H11" s="190">
        <v>94</v>
      </c>
      <c r="I11" s="190">
        <v>91</v>
      </c>
      <c r="J11" s="190"/>
      <c r="K11" s="190"/>
      <c r="L11" s="190"/>
      <c r="M11" s="408"/>
      <c r="N11" s="412"/>
      <c r="O11" s="192"/>
      <c r="P11" s="193" t="str">
        <f t="shared" si="0"/>
        <v>Ｇ</v>
      </c>
      <c r="Q11" s="194">
        <f t="shared" si="1"/>
        <v>449</v>
      </c>
      <c r="R11" s="195">
        <f t="shared" si="2"/>
        <v>64.14285714285714</v>
      </c>
      <c r="S11" s="312">
        <f aca="true" t="shared" si="4" ref="S11:S56">ROUNDDOWN((R11-72)*0.8,0)</f>
        <v>-6</v>
      </c>
      <c r="T11" s="280"/>
      <c r="U11" s="213">
        <v>7</v>
      </c>
      <c r="V11" s="314"/>
      <c r="W11" s="303">
        <v>6</v>
      </c>
      <c r="X11" s="347">
        <f>O11+W11</f>
        <v>6</v>
      </c>
      <c r="Y11" s="423">
        <f>S11</f>
        <v>-6</v>
      </c>
    </row>
    <row r="12" spans="2:25" s="185" customFormat="1" ht="31.5" customHeight="1">
      <c r="B12" s="176">
        <f>'2009年成績結果記録'!B19</f>
        <v>3</v>
      </c>
      <c r="C12" s="197" t="s">
        <v>208</v>
      </c>
      <c r="D12" s="198">
        <v>7</v>
      </c>
      <c r="E12" s="204"/>
      <c r="F12" s="199"/>
      <c r="G12" s="199">
        <v>86</v>
      </c>
      <c r="H12" s="199">
        <v>84</v>
      </c>
      <c r="I12" s="199">
        <v>84</v>
      </c>
      <c r="J12" s="199">
        <v>89</v>
      </c>
      <c r="K12" s="199">
        <v>81</v>
      </c>
      <c r="L12" s="199"/>
      <c r="M12" s="407"/>
      <c r="N12" s="413"/>
      <c r="O12" s="201"/>
      <c r="P12" s="202" t="str">
        <f t="shared" si="0"/>
        <v>猫吉</v>
      </c>
      <c r="Q12" s="203">
        <f t="shared" si="1"/>
        <v>424</v>
      </c>
      <c r="R12" s="183">
        <f t="shared" si="2"/>
        <v>424</v>
      </c>
      <c r="S12" s="311">
        <f t="shared" si="4"/>
        <v>281</v>
      </c>
      <c r="T12" s="281"/>
      <c r="U12" s="210">
        <v>1</v>
      </c>
      <c r="V12" s="313"/>
      <c r="W12" s="304">
        <v>6</v>
      </c>
      <c r="X12" s="348">
        <f t="shared" si="3"/>
        <v>6</v>
      </c>
      <c r="Y12" s="184">
        <f aca="true" t="shared" si="5" ref="Y12:Y55">S12</f>
        <v>281</v>
      </c>
    </row>
    <row r="13" spans="2:25" s="185" customFormat="1" ht="31.5" customHeight="1">
      <c r="B13" s="186">
        <f>'2009年成績結果記録'!B20</f>
        <v>4</v>
      </c>
      <c r="C13" s="187" t="s">
        <v>207</v>
      </c>
      <c r="D13" s="188">
        <v>7</v>
      </c>
      <c r="E13" s="189">
        <v>89</v>
      </c>
      <c r="F13" s="190"/>
      <c r="G13" s="190">
        <v>82</v>
      </c>
      <c r="H13" s="190">
        <v>88</v>
      </c>
      <c r="I13" s="190">
        <v>94</v>
      </c>
      <c r="J13" s="190"/>
      <c r="K13" s="190">
        <v>92</v>
      </c>
      <c r="L13" s="190"/>
      <c r="M13" s="408">
        <v>90</v>
      </c>
      <c r="N13" s="414"/>
      <c r="O13" s="192"/>
      <c r="P13" s="193" t="str">
        <f t="shared" si="0"/>
        <v>はるなパパ　</v>
      </c>
      <c r="Q13" s="194">
        <f t="shared" si="1"/>
        <v>535</v>
      </c>
      <c r="R13" s="195">
        <f t="shared" si="2"/>
        <v>133.75</v>
      </c>
      <c r="S13" s="312">
        <f t="shared" si="4"/>
        <v>49</v>
      </c>
      <c r="T13" s="280"/>
      <c r="U13" s="213">
        <v>4</v>
      </c>
      <c r="V13" s="314"/>
      <c r="W13" s="303">
        <v>6</v>
      </c>
      <c r="X13" s="347">
        <f t="shared" si="3"/>
        <v>6</v>
      </c>
      <c r="Y13" s="196">
        <f t="shared" si="5"/>
        <v>49</v>
      </c>
    </row>
    <row r="14" spans="2:25" s="185" customFormat="1" ht="31.5" customHeight="1">
      <c r="B14" s="176">
        <f>'2009年成績結果記録'!B21</f>
        <v>5</v>
      </c>
      <c r="C14" s="197" t="s">
        <v>209</v>
      </c>
      <c r="D14" s="198">
        <v>7</v>
      </c>
      <c r="E14" s="204">
        <v>87</v>
      </c>
      <c r="F14" s="199">
        <v>83</v>
      </c>
      <c r="G14" s="199">
        <v>89</v>
      </c>
      <c r="H14" s="199">
        <v>101</v>
      </c>
      <c r="I14" s="199">
        <v>97</v>
      </c>
      <c r="J14" s="199">
        <v>90</v>
      </c>
      <c r="K14" s="199">
        <v>99</v>
      </c>
      <c r="L14" s="199">
        <v>90</v>
      </c>
      <c r="M14" s="407">
        <v>88</v>
      </c>
      <c r="N14" s="413"/>
      <c r="O14" s="201"/>
      <c r="P14" s="202" t="str">
        <f t="shared" si="0"/>
        <v>KC</v>
      </c>
      <c r="Q14" s="203">
        <f t="shared" si="1"/>
        <v>824</v>
      </c>
      <c r="R14" s="183">
        <f t="shared" si="2"/>
        <v>117.71428571428571</v>
      </c>
      <c r="S14" s="311">
        <f t="shared" si="4"/>
        <v>36</v>
      </c>
      <c r="T14" s="281"/>
      <c r="U14" s="210">
        <v>7</v>
      </c>
      <c r="V14" s="313"/>
      <c r="W14" s="304">
        <v>6</v>
      </c>
      <c r="X14" s="348">
        <f t="shared" si="3"/>
        <v>6</v>
      </c>
      <c r="Y14" s="430">
        <f>S14</f>
        <v>36</v>
      </c>
    </row>
    <row r="15" spans="2:25" s="185" customFormat="1" ht="31.5" customHeight="1">
      <c r="B15" s="186">
        <f>'2009年成績結果記録'!B22</f>
        <v>6</v>
      </c>
      <c r="C15" s="187" t="s">
        <v>210</v>
      </c>
      <c r="D15" s="188">
        <v>8</v>
      </c>
      <c r="E15" s="189"/>
      <c r="F15" s="190"/>
      <c r="G15" s="190">
        <v>87</v>
      </c>
      <c r="H15" s="190"/>
      <c r="I15" s="190">
        <v>86</v>
      </c>
      <c r="J15" s="190">
        <v>88</v>
      </c>
      <c r="K15" s="190">
        <v>87</v>
      </c>
      <c r="L15" s="190">
        <v>89</v>
      </c>
      <c r="M15" s="408"/>
      <c r="N15" s="412"/>
      <c r="O15" s="192"/>
      <c r="P15" s="193" t="str">
        <f t="shared" si="0"/>
        <v>KAZ</v>
      </c>
      <c r="Q15" s="194">
        <f t="shared" si="1"/>
        <v>437</v>
      </c>
      <c r="R15" s="195">
        <f t="shared" si="2"/>
        <v>437</v>
      </c>
      <c r="S15" s="312">
        <f t="shared" si="4"/>
        <v>292</v>
      </c>
      <c r="T15" s="280"/>
      <c r="U15" s="213">
        <v>1</v>
      </c>
      <c r="V15" s="314"/>
      <c r="W15" s="303">
        <v>6</v>
      </c>
      <c r="X15" s="347">
        <f t="shared" si="3"/>
        <v>6</v>
      </c>
      <c r="Y15" s="196">
        <f t="shared" si="5"/>
        <v>292</v>
      </c>
    </row>
    <row r="16" spans="2:25" s="185" customFormat="1" ht="31.5" customHeight="1">
      <c r="B16" s="176">
        <f>'2009年成績結果記録'!B23</f>
        <v>7</v>
      </c>
      <c r="C16" s="197" t="s">
        <v>211</v>
      </c>
      <c r="D16" s="198">
        <v>9</v>
      </c>
      <c r="E16" s="204">
        <v>101</v>
      </c>
      <c r="F16" s="199"/>
      <c r="G16" s="199">
        <v>83</v>
      </c>
      <c r="H16" s="199"/>
      <c r="I16" s="199">
        <v>82</v>
      </c>
      <c r="J16" s="199"/>
      <c r="K16" s="199"/>
      <c r="L16" s="199"/>
      <c r="M16" s="407"/>
      <c r="N16" s="415"/>
      <c r="O16" s="201"/>
      <c r="P16" s="202" t="str">
        <f t="shared" si="0"/>
        <v>ちな</v>
      </c>
      <c r="Q16" s="203">
        <f t="shared" si="1"/>
        <v>266</v>
      </c>
      <c r="R16" s="183">
        <f t="shared" si="2"/>
        <v>38</v>
      </c>
      <c r="S16" s="311">
        <f t="shared" si="4"/>
        <v>-27</v>
      </c>
      <c r="T16" s="281"/>
      <c r="U16" s="210">
        <v>7</v>
      </c>
      <c r="V16" s="313"/>
      <c r="W16" s="304">
        <v>6</v>
      </c>
      <c r="X16" s="348">
        <f t="shared" si="3"/>
        <v>6</v>
      </c>
      <c r="Y16" s="184">
        <f t="shared" si="5"/>
        <v>-27</v>
      </c>
    </row>
    <row r="17" spans="2:25" s="185" customFormat="1" ht="31.5" customHeight="1" thickBot="1">
      <c r="B17" s="186">
        <f>'2009年成績結果記録'!B24</f>
        <v>8</v>
      </c>
      <c r="C17" s="187" t="s">
        <v>212</v>
      </c>
      <c r="D17" s="188">
        <v>9</v>
      </c>
      <c r="E17" s="189"/>
      <c r="F17" s="190"/>
      <c r="G17" s="190"/>
      <c r="H17" s="190"/>
      <c r="I17" s="190">
        <v>88</v>
      </c>
      <c r="J17" s="190">
        <v>84</v>
      </c>
      <c r="K17" s="190"/>
      <c r="L17" s="190">
        <v>102</v>
      </c>
      <c r="M17" s="408"/>
      <c r="N17" s="412"/>
      <c r="O17" s="192"/>
      <c r="P17" s="193" t="str">
        <f t="shared" si="0"/>
        <v>Segawa</v>
      </c>
      <c r="Q17" s="194">
        <f t="shared" si="1"/>
        <v>274</v>
      </c>
      <c r="R17" s="195">
        <f t="shared" si="2"/>
        <v>137</v>
      </c>
      <c r="S17" s="312">
        <f t="shared" si="4"/>
        <v>52</v>
      </c>
      <c r="T17" s="280"/>
      <c r="U17" s="213">
        <v>2</v>
      </c>
      <c r="V17" s="314"/>
      <c r="W17" s="303">
        <v>6</v>
      </c>
      <c r="X17" s="347">
        <f t="shared" si="3"/>
        <v>6</v>
      </c>
      <c r="Y17" s="196">
        <f t="shared" si="5"/>
        <v>52</v>
      </c>
    </row>
    <row r="18" spans="2:28" s="185" customFormat="1" ht="31.5" customHeight="1" thickBot="1">
      <c r="B18" s="176">
        <f>'2009年成績結果記録'!B25</f>
        <v>9</v>
      </c>
      <c r="C18" s="197" t="s">
        <v>213</v>
      </c>
      <c r="D18" s="198">
        <v>10</v>
      </c>
      <c r="E18" s="204"/>
      <c r="F18" s="199"/>
      <c r="G18" s="199"/>
      <c r="H18" s="199"/>
      <c r="I18" s="199"/>
      <c r="J18" s="199"/>
      <c r="K18" s="199"/>
      <c r="L18" s="199">
        <v>95</v>
      </c>
      <c r="M18" s="407">
        <v>88</v>
      </c>
      <c r="N18" s="415"/>
      <c r="O18" s="201"/>
      <c r="P18" s="202" t="str">
        <f t="shared" si="0"/>
        <v>ＫＪ</v>
      </c>
      <c r="Q18" s="205">
        <f t="shared" si="1"/>
        <v>183</v>
      </c>
      <c r="R18" s="183">
        <f t="shared" si="2"/>
        <v>45.75</v>
      </c>
      <c r="S18" s="311">
        <f t="shared" si="4"/>
        <v>-21</v>
      </c>
      <c r="T18" s="281"/>
      <c r="U18" s="210">
        <v>4</v>
      </c>
      <c r="V18" s="313"/>
      <c r="W18" s="304">
        <v>6</v>
      </c>
      <c r="X18" s="348">
        <v>15</v>
      </c>
      <c r="Y18" s="184">
        <v>15</v>
      </c>
      <c r="AA18" s="428" t="s">
        <v>79</v>
      </c>
      <c r="AB18" s="185" t="s">
        <v>194</v>
      </c>
    </row>
    <row r="19" spans="2:25" s="185" customFormat="1" ht="31.5" customHeight="1">
      <c r="B19" s="186">
        <f>'2009年成績結果記録'!B26</f>
        <v>10</v>
      </c>
      <c r="C19" s="187" t="s">
        <v>217</v>
      </c>
      <c r="D19" s="188">
        <v>11</v>
      </c>
      <c r="E19" s="189">
        <v>98</v>
      </c>
      <c r="F19" s="190"/>
      <c r="G19" s="190"/>
      <c r="H19" s="190"/>
      <c r="I19" s="190">
        <v>85</v>
      </c>
      <c r="J19" s="190">
        <v>88</v>
      </c>
      <c r="K19" s="190">
        <v>88</v>
      </c>
      <c r="L19" s="190">
        <v>90</v>
      </c>
      <c r="M19" s="408">
        <v>94</v>
      </c>
      <c r="N19" s="412"/>
      <c r="O19" s="192"/>
      <c r="P19" s="193" t="str">
        <f t="shared" si="0"/>
        <v>Tom</v>
      </c>
      <c r="Q19" s="194">
        <f t="shared" si="1"/>
        <v>543</v>
      </c>
      <c r="R19" s="195">
        <f t="shared" si="2"/>
        <v>181</v>
      </c>
      <c r="S19" s="312">
        <f t="shared" si="4"/>
        <v>87</v>
      </c>
      <c r="T19" s="280"/>
      <c r="U19" s="213">
        <v>3</v>
      </c>
      <c r="V19" s="314"/>
      <c r="W19" s="303">
        <v>6</v>
      </c>
      <c r="X19" s="347">
        <f t="shared" si="3"/>
        <v>6</v>
      </c>
      <c r="Y19" s="196">
        <f t="shared" si="5"/>
        <v>87</v>
      </c>
    </row>
    <row r="20" spans="2:25" s="185" customFormat="1" ht="31.5" customHeight="1">
      <c r="B20" s="176">
        <f>'2009年成績結果記録'!B27</f>
        <v>11</v>
      </c>
      <c r="C20" s="197" t="s">
        <v>214</v>
      </c>
      <c r="D20" s="198">
        <v>11</v>
      </c>
      <c r="E20" s="204">
        <v>95</v>
      </c>
      <c r="F20" s="199"/>
      <c r="G20" s="199"/>
      <c r="H20" s="199">
        <v>82</v>
      </c>
      <c r="I20" s="199">
        <v>84</v>
      </c>
      <c r="J20" s="199"/>
      <c r="K20" s="199">
        <v>87</v>
      </c>
      <c r="L20" s="199"/>
      <c r="M20" s="407"/>
      <c r="N20" s="415"/>
      <c r="O20" s="201"/>
      <c r="P20" s="202" t="str">
        <f t="shared" si="0"/>
        <v>ジョン　</v>
      </c>
      <c r="Q20" s="203">
        <f t="shared" si="1"/>
        <v>348</v>
      </c>
      <c r="R20" s="183">
        <f t="shared" si="2"/>
        <v>87</v>
      </c>
      <c r="S20" s="311">
        <f t="shared" si="4"/>
        <v>12</v>
      </c>
      <c r="T20" s="281"/>
      <c r="U20" s="210">
        <v>4</v>
      </c>
      <c r="V20" s="313"/>
      <c r="W20" s="304">
        <v>6</v>
      </c>
      <c r="X20" s="348">
        <f t="shared" si="3"/>
        <v>6</v>
      </c>
      <c r="Y20" s="184">
        <f t="shared" si="5"/>
        <v>12</v>
      </c>
    </row>
    <row r="21" spans="2:25" s="185" customFormat="1" ht="31.5" customHeight="1">
      <c r="B21" s="186">
        <f>'2009年成績結果記録'!B28</f>
        <v>12</v>
      </c>
      <c r="C21" s="187" t="s">
        <v>215</v>
      </c>
      <c r="D21" s="188">
        <v>11</v>
      </c>
      <c r="E21" s="189"/>
      <c r="F21" s="190"/>
      <c r="G21" s="190">
        <v>97</v>
      </c>
      <c r="H21" s="190"/>
      <c r="I21" s="190">
        <v>88</v>
      </c>
      <c r="J21" s="438">
        <v>94</v>
      </c>
      <c r="K21" s="190"/>
      <c r="L21" s="190"/>
      <c r="M21" s="408"/>
      <c r="N21" s="414"/>
      <c r="O21" s="192"/>
      <c r="P21" s="193" t="str">
        <f t="shared" si="0"/>
        <v>Imada?</v>
      </c>
      <c r="Q21" s="194">
        <f t="shared" si="1"/>
        <v>279</v>
      </c>
      <c r="R21" s="195">
        <f t="shared" si="2"/>
        <v>279</v>
      </c>
      <c r="S21" s="312">
        <f t="shared" si="4"/>
        <v>165</v>
      </c>
      <c r="T21" s="280"/>
      <c r="U21" s="213">
        <v>1</v>
      </c>
      <c r="V21" s="314"/>
      <c r="W21" s="303">
        <v>6</v>
      </c>
      <c r="X21" s="347">
        <f t="shared" si="3"/>
        <v>6</v>
      </c>
      <c r="Y21" s="196">
        <f t="shared" si="5"/>
        <v>165</v>
      </c>
    </row>
    <row r="22" spans="2:25" s="185" customFormat="1" ht="31.5" customHeight="1">
      <c r="B22" s="176">
        <f>'2009年成績結果記録'!B29</f>
        <v>13</v>
      </c>
      <c r="C22" s="197" t="s">
        <v>216</v>
      </c>
      <c r="D22" s="198">
        <v>11</v>
      </c>
      <c r="E22" s="204">
        <v>103</v>
      </c>
      <c r="F22" s="199">
        <v>82</v>
      </c>
      <c r="G22" s="199">
        <v>84</v>
      </c>
      <c r="H22" s="199"/>
      <c r="I22" s="199">
        <v>89</v>
      </c>
      <c r="J22" s="199">
        <v>90</v>
      </c>
      <c r="K22" s="199">
        <v>90</v>
      </c>
      <c r="L22" s="199">
        <v>98</v>
      </c>
      <c r="M22" s="407"/>
      <c r="N22" s="415"/>
      <c r="O22" s="201"/>
      <c r="P22" s="202" t="str">
        <f t="shared" si="0"/>
        <v>INO</v>
      </c>
      <c r="Q22" s="205">
        <f t="shared" si="1"/>
        <v>636</v>
      </c>
      <c r="R22" s="183">
        <f t="shared" si="2"/>
        <v>79.5</v>
      </c>
      <c r="S22" s="317">
        <f>(R22-72)*0.8</f>
        <v>6</v>
      </c>
      <c r="T22" s="282">
        <f>'2009年成績結果記録'!BA29</f>
        <v>1</v>
      </c>
      <c r="U22" s="285">
        <v>8</v>
      </c>
      <c r="V22" s="313">
        <f>S22</f>
        <v>6</v>
      </c>
      <c r="W22" s="304">
        <v>6</v>
      </c>
      <c r="X22" s="348">
        <f t="shared" si="3"/>
        <v>6</v>
      </c>
      <c r="Y22" s="430">
        <f>V22</f>
        <v>6</v>
      </c>
    </row>
    <row r="23" spans="2:28" s="185" customFormat="1" ht="31.5" customHeight="1">
      <c r="B23" s="186">
        <f>'2009年成績結果記録'!B30</f>
        <v>14</v>
      </c>
      <c r="C23" s="187" t="s">
        <v>218</v>
      </c>
      <c r="D23" s="188">
        <v>12</v>
      </c>
      <c r="E23" s="189"/>
      <c r="F23" s="190"/>
      <c r="G23" s="190"/>
      <c r="H23" s="190"/>
      <c r="I23" s="190"/>
      <c r="J23" s="190">
        <v>105</v>
      </c>
      <c r="K23" s="190"/>
      <c r="L23" s="190">
        <v>101</v>
      </c>
      <c r="M23" s="408">
        <v>92</v>
      </c>
      <c r="N23" s="414"/>
      <c r="O23" s="192"/>
      <c r="P23" s="193" t="str">
        <f t="shared" si="0"/>
        <v>Sinbochi</v>
      </c>
      <c r="Q23" s="206">
        <f t="shared" si="1"/>
        <v>298</v>
      </c>
      <c r="R23" s="195">
        <f t="shared" si="2"/>
        <v>33.111111111111114</v>
      </c>
      <c r="S23" s="316">
        <f>(R23-72)*0.8</f>
        <v>-31.11111111111111</v>
      </c>
      <c r="T23" s="282">
        <f>'2009年成績結果記録'!BA30</f>
        <v>1</v>
      </c>
      <c r="U23" s="284">
        <v>9</v>
      </c>
      <c r="V23" s="314">
        <f>ROUNDDOWN(S23*0.85,0)</f>
        <v>-26</v>
      </c>
      <c r="W23" s="303">
        <v>6</v>
      </c>
      <c r="X23" s="347">
        <f t="shared" si="3"/>
        <v>6</v>
      </c>
      <c r="Y23" s="196">
        <f>V23</f>
        <v>-26</v>
      </c>
      <c r="AB23" s="429"/>
    </row>
    <row r="24" spans="2:25" s="185" customFormat="1" ht="31.5" customHeight="1">
      <c r="B24" s="176">
        <f>'2009年成績結果記録'!B31</f>
        <v>15</v>
      </c>
      <c r="C24" s="197" t="s">
        <v>219</v>
      </c>
      <c r="D24" s="198">
        <v>12</v>
      </c>
      <c r="E24" s="204">
        <v>101</v>
      </c>
      <c r="F24" s="199">
        <v>88</v>
      </c>
      <c r="G24" s="199"/>
      <c r="H24" s="199">
        <v>93</v>
      </c>
      <c r="I24" s="199">
        <v>93</v>
      </c>
      <c r="J24" s="199">
        <v>91</v>
      </c>
      <c r="K24" s="199"/>
      <c r="L24" s="199">
        <v>103</v>
      </c>
      <c r="M24" s="407">
        <v>91</v>
      </c>
      <c r="N24" s="413"/>
      <c r="O24" s="201"/>
      <c r="P24" s="202" t="str">
        <f t="shared" si="0"/>
        <v>タムラ</v>
      </c>
      <c r="Q24" s="203">
        <f t="shared" si="1"/>
        <v>660</v>
      </c>
      <c r="R24" s="183">
        <f t="shared" si="2"/>
        <v>73.33333333333333</v>
      </c>
      <c r="S24" s="311">
        <f t="shared" si="4"/>
        <v>1</v>
      </c>
      <c r="T24" s="281"/>
      <c r="U24" s="210">
        <v>9</v>
      </c>
      <c r="V24" s="313"/>
      <c r="W24" s="304">
        <v>6</v>
      </c>
      <c r="X24" s="348">
        <f t="shared" si="3"/>
        <v>6</v>
      </c>
      <c r="Y24" s="184">
        <f t="shared" si="5"/>
        <v>1</v>
      </c>
    </row>
    <row r="25" spans="2:25" s="185" customFormat="1" ht="31.5" customHeight="1">
      <c r="B25" s="186">
        <f>'2009年成績結果記録'!B32</f>
        <v>16</v>
      </c>
      <c r="C25" s="187" t="s">
        <v>220</v>
      </c>
      <c r="D25" s="188">
        <v>13</v>
      </c>
      <c r="E25" s="189">
        <v>97</v>
      </c>
      <c r="F25" s="190">
        <v>92</v>
      </c>
      <c r="G25" s="190"/>
      <c r="H25" s="190"/>
      <c r="I25" s="190">
        <v>89</v>
      </c>
      <c r="J25" s="190"/>
      <c r="K25" s="190"/>
      <c r="L25" s="190"/>
      <c r="M25" s="408"/>
      <c r="N25" s="412"/>
      <c r="O25" s="192"/>
      <c r="P25" s="193" t="str">
        <f>C25</f>
        <v>ＫＥＮ</v>
      </c>
      <c r="Q25" s="194">
        <f>SUM(E25:N25)</f>
        <v>278</v>
      </c>
      <c r="R25" s="195">
        <f t="shared" si="2"/>
        <v>278</v>
      </c>
      <c r="S25" s="312">
        <f t="shared" si="4"/>
        <v>164</v>
      </c>
      <c r="T25" s="280"/>
      <c r="U25" s="213">
        <v>1</v>
      </c>
      <c r="V25" s="314"/>
      <c r="W25" s="303">
        <v>6</v>
      </c>
      <c r="X25" s="347">
        <f t="shared" si="3"/>
        <v>6</v>
      </c>
      <c r="Y25" s="196">
        <f t="shared" si="5"/>
        <v>164</v>
      </c>
    </row>
    <row r="26" spans="2:25" s="185" customFormat="1" ht="31.5" customHeight="1">
      <c r="B26" s="176">
        <f>'2009年成績結果記録'!B33</f>
        <v>17</v>
      </c>
      <c r="C26" s="197" t="s">
        <v>221</v>
      </c>
      <c r="D26" s="198">
        <v>13</v>
      </c>
      <c r="E26" s="204">
        <v>98</v>
      </c>
      <c r="F26" s="199">
        <v>87</v>
      </c>
      <c r="G26" s="199">
        <v>90</v>
      </c>
      <c r="H26" s="199">
        <v>90</v>
      </c>
      <c r="I26" s="199">
        <v>93</v>
      </c>
      <c r="J26" s="199"/>
      <c r="K26" s="199">
        <v>102</v>
      </c>
      <c r="L26" s="199"/>
      <c r="M26" s="407">
        <v>99</v>
      </c>
      <c r="N26" s="415"/>
      <c r="O26" s="201"/>
      <c r="P26" s="202" t="str">
        <f t="shared" si="0"/>
        <v>はま</v>
      </c>
      <c r="Q26" s="203">
        <f aca="true" t="shared" si="6" ref="Q26:Q46">SUM(E26:M26)</f>
        <v>659</v>
      </c>
      <c r="R26" s="183">
        <f t="shared" si="2"/>
        <v>329.5</v>
      </c>
      <c r="S26" s="311">
        <f t="shared" si="4"/>
        <v>206</v>
      </c>
      <c r="T26" s="281"/>
      <c r="U26" s="210">
        <v>2</v>
      </c>
      <c r="V26" s="313"/>
      <c r="W26" s="304">
        <v>6</v>
      </c>
      <c r="X26" s="348">
        <f t="shared" si="3"/>
        <v>6</v>
      </c>
      <c r="Y26" s="184">
        <f t="shared" si="5"/>
        <v>206</v>
      </c>
    </row>
    <row r="27" spans="2:25" s="185" customFormat="1" ht="31.5" customHeight="1">
      <c r="B27" s="186">
        <f>'2009年成績結果記録'!B34</f>
        <v>18</v>
      </c>
      <c r="C27" s="187" t="s">
        <v>222</v>
      </c>
      <c r="D27" s="188">
        <v>13</v>
      </c>
      <c r="E27" s="189"/>
      <c r="F27" s="190"/>
      <c r="G27" s="190"/>
      <c r="H27" s="190"/>
      <c r="I27" s="190">
        <v>94</v>
      </c>
      <c r="J27" s="190">
        <v>96</v>
      </c>
      <c r="K27" s="190"/>
      <c r="L27" s="190">
        <v>93</v>
      </c>
      <c r="M27" s="408">
        <v>98</v>
      </c>
      <c r="N27" s="412"/>
      <c r="O27" s="192"/>
      <c r="P27" s="193" t="str">
        <f t="shared" si="0"/>
        <v>ヒロシ</v>
      </c>
      <c r="Q27" s="194">
        <f t="shared" si="6"/>
        <v>381</v>
      </c>
      <c r="R27" s="195">
        <f t="shared" si="2"/>
        <v>190.5</v>
      </c>
      <c r="S27" s="312">
        <f t="shared" si="4"/>
        <v>94</v>
      </c>
      <c r="T27" s="280"/>
      <c r="U27" s="213">
        <v>2</v>
      </c>
      <c r="V27" s="314"/>
      <c r="W27" s="303">
        <v>6</v>
      </c>
      <c r="X27" s="347">
        <f t="shared" si="3"/>
        <v>6</v>
      </c>
      <c r="Y27" s="196">
        <f t="shared" si="5"/>
        <v>94</v>
      </c>
    </row>
    <row r="28" spans="2:25" s="185" customFormat="1" ht="31.5" customHeight="1">
      <c r="B28" s="176">
        <f>'2009年成績結果記録'!B35</f>
        <v>19</v>
      </c>
      <c r="C28" s="197" t="s">
        <v>223</v>
      </c>
      <c r="D28" s="198">
        <v>14</v>
      </c>
      <c r="E28" s="204">
        <v>93</v>
      </c>
      <c r="F28" s="199">
        <v>99</v>
      </c>
      <c r="G28" s="199"/>
      <c r="H28" s="199"/>
      <c r="I28" s="199">
        <v>95</v>
      </c>
      <c r="J28" s="199">
        <v>97</v>
      </c>
      <c r="K28" s="199">
        <v>100</v>
      </c>
      <c r="L28" s="199">
        <v>99</v>
      </c>
      <c r="M28" s="407">
        <v>113</v>
      </c>
      <c r="N28" s="415"/>
      <c r="O28" s="201"/>
      <c r="P28" s="202" t="str">
        <f>C28</f>
        <v>アキラ</v>
      </c>
      <c r="Q28" s="203">
        <f t="shared" si="6"/>
        <v>696</v>
      </c>
      <c r="R28" s="183">
        <f t="shared" si="2"/>
        <v>348</v>
      </c>
      <c r="S28" s="311">
        <f t="shared" si="4"/>
        <v>220</v>
      </c>
      <c r="T28" s="281"/>
      <c r="U28" s="210">
        <v>2</v>
      </c>
      <c r="V28" s="313"/>
      <c r="W28" s="304">
        <v>6</v>
      </c>
      <c r="X28" s="348">
        <f t="shared" si="3"/>
        <v>6</v>
      </c>
      <c r="Y28" s="184">
        <f t="shared" si="5"/>
        <v>220</v>
      </c>
    </row>
    <row r="29" spans="2:25" s="185" customFormat="1" ht="31.5" customHeight="1">
      <c r="B29" s="186">
        <f>'2009年成績結果記録'!B36</f>
        <v>20</v>
      </c>
      <c r="C29" s="187" t="s">
        <v>226</v>
      </c>
      <c r="D29" s="188">
        <v>15</v>
      </c>
      <c r="E29" s="189"/>
      <c r="F29" s="190"/>
      <c r="G29" s="190"/>
      <c r="H29" s="190"/>
      <c r="I29" s="190">
        <v>99</v>
      </c>
      <c r="J29" s="190"/>
      <c r="K29" s="190"/>
      <c r="L29" s="190"/>
      <c r="M29" s="408">
        <v>95</v>
      </c>
      <c r="N29" s="412"/>
      <c r="O29" s="192"/>
      <c r="P29" s="193" t="str">
        <f t="shared" si="0"/>
        <v>たえこ</v>
      </c>
      <c r="Q29" s="194">
        <f t="shared" si="6"/>
        <v>194</v>
      </c>
      <c r="R29" s="195">
        <f t="shared" si="2"/>
        <v>32.333333333333336</v>
      </c>
      <c r="S29" s="316">
        <f t="shared" si="4"/>
        <v>-31</v>
      </c>
      <c r="T29" s="280"/>
      <c r="U29" s="213">
        <v>6</v>
      </c>
      <c r="V29" s="314"/>
      <c r="W29" s="303">
        <v>6</v>
      </c>
      <c r="X29" s="347">
        <f t="shared" si="3"/>
        <v>6</v>
      </c>
      <c r="Y29" s="196">
        <f t="shared" si="5"/>
        <v>-31</v>
      </c>
    </row>
    <row r="30" spans="2:25" s="185" customFormat="1" ht="31.5" customHeight="1" thickBot="1">
      <c r="B30" s="176">
        <f>'2009年成績結果記録'!B37</f>
        <v>21</v>
      </c>
      <c r="C30" s="197" t="s">
        <v>224</v>
      </c>
      <c r="D30" s="198">
        <v>15</v>
      </c>
      <c r="E30" s="204">
        <v>100</v>
      </c>
      <c r="F30" s="199">
        <v>100</v>
      </c>
      <c r="G30" s="199">
        <v>108</v>
      </c>
      <c r="H30" s="199"/>
      <c r="I30" s="199">
        <v>93</v>
      </c>
      <c r="J30" s="199">
        <v>103</v>
      </c>
      <c r="K30" s="199">
        <v>105</v>
      </c>
      <c r="L30" s="199">
        <v>92</v>
      </c>
      <c r="M30" s="407">
        <v>101</v>
      </c>
      <c r="N30" s="413"/>
      <c r="O30" s="201"/>
      <c r="P30" s="202" t="str">
        <f t="shared" si="0"/>
        <v>Takumi</v>
      </c>
      <c r="Q30" s="203">
        <f t="shared" si="6"/>
        <v>802</v>
      </c>
      <c r="R30" s="183">
        <f t="shared" si="2"/>
        <v>200.5</v>
      </c>
      <c r="S30" s="317">
        <f t="shared" si="4"/>
        <v>102</v>
      </c>
      <c r="T30" s="281"/>
      <c r="U30" s="210">
        <v>4</v>
      </c>
      <c r="V30" s="313"/>
      <c r="W30" s="304">
        <v>6</v>
      </c>
      <c r="X30" s="348">
        <f t="shared" si="3"/>
        <v>6</v>
      </c>
      <c r="Y30" s="184">
        <v>23</v>
      </c>
    </row>
    <row r="31" spans="2:28" s="185" customFormat="1" ht="31.5" customHeight="1" thickBot="1">
      <c r="B31" s="186">
        <f>'2009年成績結果記録'!B38</f>
        <v>22</v>
      </c>
      <c r="C31" s="187" t="s">
        <v>225</v>
      </c>
      <c r="D31" s="188">
        <v>15</v>
      </c>
      <c r="E31" s="189"/>
      <c r="F31" s="190"/>
      <c r="G31" s="190">
        <v>109</v>
      </c>
      <c r="H31" s="190"/>
      <c r="I31" s="190">
        <v>91</v>
      </c>
      <c r="J31" s="190"/>
      <c r="K31" s="190"/>
      <c r="L31" s="190">
        <v>114</v>
      </c>
      <c r="M31" s="408"/>
      <c r="N31" s="422"/>
      <c r="O31" s="192"/>
      <c r="P31" s="193" t="str">
        <f t="shared" si="0"/>
        <v>Tori</v>
      </c>
      <c r="Q31" s="194">
        <f t="shared" si="6"/>
        <v>314</v>
      </c>
      <c r="R31" s="195">
        <f t="shared" si="2"/>
        <v>104.66666666666667</v>
      </c>
      <c r="S31" s="316">
        <f t="shared" si="4"/>
        <v>26</v>
      </c>
      <c r="T31" s="280"/>
      <c r="U31" s="213">
        <v>3</v>
      </c>
      <c r="V31" s="314"/>
      <c r="W31" s="303">
        <v>6</v>
      </c>
      <c r="X31" s="347">
        <f t="shared" si="3"/>
        <v>6</v>
      </c>
      <c r="Y31" s="196" t="s">
        <v>199</v>
      </c>
      <c r="AA31" s="428">
        <v>18</v>
      </c>
      <c r="AB31" s="185" t="s">
        <v>200</v>
      </c>
    </row>
    <row r="32" spans="2:25" s="185" customFormat="1" ht="31.5" customHeight="1">
      <c r="B32" s="176">
        <f>'2009年成績結果記録'!B39</f>
        <v>23</v>
      </c>
      <c r="C32" s="197" t="s">
        <v>229</v>
      </c>
      <c r="D32" s="198">
        <v>16</v>
      </c>
      <c r="E32" s="204">
        <v>105</v>
      </c>
      <c r="F32" s="199">
        <v>105</v>
      </c>
      <c r="G32" s="199">
        <v>92</v>
      </c>
      <c r="H32" s="199">
        <v>108</v>
      </c>
      <c r="I32" s="199"/>
      <c r="J32" s="199"/>
      <c r="K32" s="199">
        <v>120</v>
      </c>
      <c r="L32" s="199">
        <v>109</v>
      </c>
      <c r="M32" s="407"/>
      <c r="N32" s="413"/>
      <c r="O32" s="201"/>
      <c r="P32" s="202" t="str">
        <f t="shared" si="0"/>
        <v>アニカ？</v>
      </c>
      <c r="Q32" s="203">
        <f t="shared" si="6"/>
        <v>639</v>
      </c>
      <c r="R32" s="183">
        <f t="shared" si="2"/>
        <v>71</v>
      </c>
      <c r="S32" s="317">
        <f>(R32-72)*0.8</f>
        <v>-0.8</v>
      </c>
      <c r="T32" s="282">
        <f>'2009年成績結果記録'!BA39</f>
        <v>1</v>
      </c>
      <c r="U32" s="210">
        <v>9</v>
      </c>
      <c r="V32" s="313">
        <f>ROUNDDOWN(S32*0.85,0)</f>
        <v>0</v>
      </c>
      <c r="W32" s="304">
        <v>6</v>
      </c>
      <c r="X32" s="348">
        <f t="shared" si="3"/>
        <v>6</v>
      </c>
      <c r="Y32" s="430">
        <f>V32</f>
        <v>0</v>
      </c>
    </row>
    <row r="33" spans="2:25" s="185" customFormat="1" ht="31.5" customHeight="1">
      <c r="B33" s="186">
        <f>'2009年成績結果記録'!B40</f>
        <v>24</v>
      </c>
      <c r="C33" s="187" t="s">
        <v>231</v>
      </c>
      <c r="D33" s="188">
        <v>16</v>
      </c>
      <c r="E33" s="189"/>
      <c r="F33" s="190"/>
      <c r="G33" s="190"/>
      <c r="H33" s="190"/>
      <c r="I33" s="190">
        <v>97</v>
      </c>
      <c r="J33" s="190"/>
      <c r="K33" s="190"/>
      <c r="L33" s="190"/>
      <c r="M33" s="408"/>
      <c r="N33" s="412"/>
      <c r="O33" s="192"/>
      <c r="P33" s="193" t="str">
        <f t="shared" si="0"/>
        <v>Big Bear</v>
      </c>
      <c r="Q33" s="194">
        <f t="shared" si="6"/>
        <v>97</v>
      </c>
      <c r="R33" s="195">
        <f t="shared" si="2"/>
        <v>24.25</v>
      </c>
      <c r="S33" s="316">
        <f>(R33-72)*0.8</f>
        <v>-38.2</v>
      </c>
      <c r="T33" s="282">
        <f>'2009年成績結果記録'!BA40</f>
        <v>1</v>
      </c>
      <c r="U33" s="213">
        <v>4</v>
      </c>
      <c r="V33" s="314">
        <f>ROUNDDOWN(S33*0.85,0)</f>
        <v>-32</v>
      </c>
      <c r="W33" s="303">
        <v>6</v>
      </c>
      <c r="X33" s="347">
        <f t="shared" si="3"/>
        <v>6</v>
      </c>
      <c r="Y33" s="423">
        <f>V33</f>
        <v>-32</v>
      </c>
    </row>
    <row r="34" spans="2:25" s="185" customFormat="1" ht="31.5" customHeight="1">
      <c r="B34" s="176">
        <f>'2009年成績結果記録'!B41</f>
        <v>25</v>
      </c>
      <c r="C34" s="197" t="s">
        <v>228</v>
      </c>
      <c r="D34" s="198">
        <v>16</v>
      </c>
      <c r="E34" s="204">
        <v>110</v>
      </c>
      <c r="F34" s="199">
        <v>110</v>
      </c>
      <c r="G34" s="199">
        <v>94</v>
      </c>
      <c r="H34" s="199">
        <v>108</v>
      </c>
      <c r="I34" s="199"/>
      <c r="J34" s="199"/>
      <c r="K34" s="199"/>
      <c r="L34" s="199"/>
      <c r="M34" s="407"/>
      <c r="N34" s="415"/>
      <c r="O34" s="201"/>
      <c r="P34" s="202" t="str">
        <f t="shared" si="0"/>
        <v>Paddy</v>
      </c>
      <c r="Q34" s="203">
        <f t="shared" si="6"/>
        <v>422</v>
      </c>
      <c r="R34" s="183">
        <f t="shared" si="2"/>
        <v>105.5</v>
      </c>
      <c r="S34" s="311">
        <f t="shared" si="4"/>
        <v>26</v>
      </c>
      <c r="T34" s="281"/>
      <c r="U34" s="210">
        <v>4</v>
      </c>
      <c r="V34" s="313"/>
      <c r="W34" s="304">
        <v>6</v>
      </c>
      <c r="X34" s="348">
        <f t="shared" si="3"/>
        <v>6</v>
      </c>
      <c r="Y34" s="184">
        <f t="shared" si="5"/>
        <v>26</v>
      </c>
    </row>
    <row r="35" spans="2:25" s="185" customFormat="1" ht="31.5" customHeight="1">
      <c r="B35" s="186">
        <f>'2009年成績結果記録'!B42</f>
        <v>26</v>
      </c>
      <c r="C35" s="375" t="s">
        <v>227</v>
      </c>
      <c r="D35" s="376">
        <v>16</v>
      </c>
      <c r="E35" s="436"/>
      <c r="F35" s="377"/>
      <c r="G35" s="377">
        <v>90</v>
      </c>
      <c r="H35" s="377">
        <v>95</v>
      </c>
      <c r="I35" s="377"/>
      <c r="J35" s="377">
        <v>99</v>
      </c>
      <c r="K35" s="377">
        <v>97</v>
      </c>
      <c r="L35" s="377">
        <v>105</v>
      </c>
      <c r="M35" s="439"/>
      <c r="N35" s="416"/>
      <c r="O35" s="378"/>
      <c r="P35" s="379" t="str">
        <f t="shared" si="0"/>
        <v>YOSSI</v>
      </c>
      <c r="Q35" s="380">
        <f t="shared" si="6"/>
        <v>486</v>
      </c>
      <c r="R35" s="381">
        <f t="shared" si="2"/>
        <v>162</v>
      </c>
      <c r="S35" s="382">
        <f t="shared" si="4"/>
        <v>72</v>
      </c>
      <c r="T35" s="383"/>
      <c r="U35" s="384">
        <v>3</v>
      </c>
      <c r="V35" s="385"/>
      <c r="W35" s="386">
        <v>6</v>
      </c>
      <c r="X35" s="347">
        <f t="shared" si="3"/>
        <v>6</v>
      </c>
      <c r="Y35" s="387">
        <f t="shared" si="5"/>
        <v>72</v>
      </c>
    </row>
    <row r="36" spans="2:25" s="185" customFormat="1" ht="31.5" customHeight="1">
      <c r="B36" s="176">
        <f>'2009年成績結果記録'!B43</f>
        <v>27</v>
      </c>
      <c r="C36" s="197" t="s">
        <v>230</v>
      </c>
      <c r="D36" s="198">
        <v>16</v>
      </c>
      <c r="E36" s="204"/>
      <c r="F36" s="199"/>
      <c r="G36" s="199"/>
      <c r="H36" s="199"/>
      <c r="I36" s="199">
        <v>100</v>
      </c>
      <c r="J36" s="199">
        <v>103</v>
      </c>
      <c r="K36" s="199"/>
      <c r="L36" s="179"/>
      <c r="M36" s="437">
        <v>100</v>
      </c>
      <c r="N36" s="417"/>
      <c r="O36" s="180"/>
      <c r="P36" s="181" t="str">
        <f t="shared" si="0"/>
        <v>よろづや</v>
      </c>
      <c r="Q36" s="389">
        <f t="shared" si="6"/>
        <v>303</v>
      </c>
      <c r="R36" s="390">
        <f t="shared" si="2"/>
        <v>303</v>
      </c>
      <c r="S36" s="391">
        <f t="shared" si="4"/>
        <v>184</v>
      </c>
      <c r="T36" s="279"/>
      <c r="U36" s="354">
        <v>1</v>
      </c>
      <c r="V36" s="353"/>
      <c r="W36" s="305">
        <v>6</v>
      </c>
      <c r="X36" s="348">
        <f t="shared" si="3"/>
        <v>6</v>
      </c>
      <c r="Y36" s="392">
        <f t="shared" si="5"/>
        <v>184</v>
      </c>
    </row>
    <row r="37" spans="2:25" s="185" customFormat="1" ht="31.5" customHeight="1">
      <c r="B37" s="186">
        <f>'2009年成績結果記録'!B44</f>
        <v>28</v>
      </c>
      <c r="C37" s="187" t="s">
        <v>233</v>
      </c>
      <c r="D37" s="188">
        <v>17</v>
      </c>
      <c r="E37" s="189"/>
      <c r="F37" s="190"/>
      <c r="G37" s="190"/>
      <c r="H37" s="190">
        <v>90</v>
      </c>
      <c r="I37" s="190"/>
      <c r="J37" s="190">
        <v>97</v>
      </c>
      <c r="K37" s="190"/>
      <c r="L37" s="190">
        <v>100</v>
      </c>
      <c r="M37" s="408">
        <v>107</v>
      </c>
      <c r="N37" s="414"/>
      <c r="O37" s="192"/>
      <c r="P37" s="193" t="str">
        <f t="shared" si="0"/>
        <v>Ikue</v>
      </c>
      <c r="Q37" s="194">
        <f t="shared" si="6"/>
        <v>394</v>
      </c>
      <c r="R37" s="195">
        <f t="shared" si="2"/>
        <v>131.33333333333334</v>
      </c>
      <c r="S37" s="312">
        <f t="shared" si="4"/>
        <v>47</v>
      </c>
      <c r="T37" s="280"/>
      <c r="U37" s="213">
        <v>3</v>
      </c>
      <c r="V37" s="314"/>
      <c r="W37" s="303">
        <v>6</v>
      </c>
      <c r="X37" s="347">
        <f t="shared" si="3"/>
        <v>6</v>
      </c>
      <c r="Y37" s="196">
        <f t="shared" si="5"/>
        <v>47</v>
      </c>
    </row>
    <row r="38" spans="2:25" s="185" customFormat="1" ht="31.5" customHeight="1">
      <c r="B38" s="176">
        <f>'2009年成績結果記録'!B45</f>
        <v>29</v>
      </c>
      <c r="C38" s="197" t="s">
        <v>232</v>
      </c>
      <c r="D38" s="198">
        <v>17</v>
      </c>
      <c r="E38" s="204"/>
      <c r="F38" s="199"/>
      <c r="G38" s="199"/>
      <c r="H38" s="199"/>
      <c r="I38" s="199">
        <v>94</v>
      </c>
      <c r="J38" s="199">
        <v>102</v>
      </c>
      <c r="K38" s="199"/>
      <c r="L38" s="199">
        <v>109</v>
      </c>
      <c r="M38" s="407"/>
      <c r="N38" s="413"/>
      <c r="O38" s="201"/>
      <c r="P38" s="202" t="str">
        <f t="shared" si="0"/>
        <v>Michelle</v>
      </c>
      <c r="Q38" s="203">
        <f t="shared" si="6"/>
        <v>305</v>
      </c>
      <c r="R38" s="183">
        <f t="shared" si="2"/>
        <v>43.57142857142857</v>
      </c>
      <c r="S38" s="311">
        <f t="shared" si="4"/>
        <v>-22</v>
      </c>
      <c r="T38" s="281"/>
      <c r="U38" s="210">
        <v>7</v>
      </c>
      <c r="V38" s="313"/>
      <c r="W38" s="343">
        <v>6</v>
      </c>
      <c r="X38" s="348">
        <f t="shared" si="3"/>
        <v>6</v>
      </c>
      <c r="Y38" s="184">
        <f t="shared" si="5"/>
        <v>-22</v>
      </c>
    </row>
    <row r="39" spans="2:25" s="185" customFormat="1" ht="31.5" customHeight="1" thickBot="1">
      <c r="B39" s="186">
        <f>'2009年成績結果記録'!B46</f>
        <v>30</v>
      </c>
      <c r="C39" s="187" t="s">
        <v>235</v>
      </c>
      <c r="D39" s="188">
        <v>17</v>
      </c>
      <c r="E39" s="189"/>
      <c r="F39" s="190">
        <v>108</v>
      </c>
      <c r="G39" s="190">
        <v>113</v>
      </c>
      <c r="H39" s="190"/>
      <c r="I39" s="190">
        <v>111</v>
      </c>
      <c r="J39" s="190">
        <v>109</v>
      </c>
      <c r="K39" s="190"/>
      <c r="L39" s="190">
        <v>99</v>
      </c>
      <c r="M39" s="408"/>
      <c r="N39" s="414"/>
      <c r="O39" s="192"/>
      <c r="P39" s="193" t="str">
        <f t="shared" si="0"/>
        <v>TAKAKO</v>
      </c>
      <c r="Q39" s="194">
        <f t="shared" si="6"/>
        <v>540</v>
      </c>
      <c r="R39" s="195">
        <f t="shared" si="2"/>
        <v>540</v>
      </c>
      <c r="S39" s="316">
        <f t="shared" si="4"/>
        <v>374</v>
      </c>
      <c r="T39" s="280"/>
      <c r="U39" s="213">
        <v>1</v>
      </c>
      <c r="V39" s="388"/>
      <c r="W39" s="342">
        <v>6</v>
      </c>
      <c r="X39" s="431">
        <f t="shared" si="3"/>
        <v>6</v>
      </c>
      <c r="Y39" s="196">
        <v>26</v>
      </c>
    </row>
    <row r="40" spans="2:28" s="185" customFormat="1" ht="31.5" customHeight="1" thickBot="1">
      <c r="B40" s="176">
        <f>'2009年成績結果記録'!B47</f>
        <v>32</v>
      </c>
      <c r="C40" s="197" t="s">
        <v>234</v>
      </c>
      <c r="D40" s="198">
        <v>17</v>
      </c>
      <c r="E40" s="204">
        <v>107</v>
      </c>
      <c r="F40" s="199">
        <v>96</v>
      </c>
      <c r="G40" s="199">
        <v>101</v>
      </c>
      <c r="H40" s="199">
        <v>93</v>
      </c>
      <c r="I40" s="199"/>
      <c r="J40" s="199"/>
      <c r="K40" s="199"/>
      <c r="L40" s="199"/>
      <c r="M40" s="407"/>
      <c r="N40" s="422"/>
      <c r="O40" s="201"/>
      <c r="P40" s="202" t="str">
        <f t="shared" si="0"/>
        <v>Ｃｕｓｅ</v>
      </c>
      <c r="Q40" s="205">
        <f t="shared" si="6"/>
        <v>397</v>
      </c>
      <c r="R40" s="183">
        <f t="shared" si="2"/>
        <v>49.625</v>
      </c>
      <c r="S40" s="317">
        <f>(R40-72)*0.8</f>
        <v>-17.900000000000002</v>
      </c>
      <c r="T40" s="282">
        <f>'2009年成績結果記録'!BA47</f>
        <v>1</v>
      </c>
      <c r="U40" s="210">
        <v>8</v>
      </c>
      <c r="V40" s="319">
        <f>ROUNDDOWN(S40*0.85,0)</f>
        <v>-15</v>
      </c>
      <c r="W40" s="343">
        <v>6</v>
      </c>
      <c r="X40" s="348">
        <f>O40+W40</f>
        <v>6</v>
      </c>
      <c r="Y40" s="430" t="s">
        <v>202</v>
      </c>
      <c r="AA40" s="428">
        <f>V40*0.8</f>
        <v>-12</v>
      </c>
      <c r="AB40" s="185" t="s">
        <v>201</v>
      </c>
    </row>
    <row r="41" spans="2:25" s="185" customFormat="1" ht="31.5" customHeight="1">
      <c r="B41" s="186">
        <f>'2009年成績結果記録'!B48</f>
        <v>33</v>
      </c>
      <c r="C41" s="187" t="s">
        <v>237</v>
      </c>
      <c r="D41" s="188">
        <v>18</v>
      </c>
      <c r="E41" s="189">
        <v>112</v>
      </c>
      <c r="F41" s="190">
        <v>95</v>
      </c>
      <c r="G41" s="190">
        <v>103</v>
      </c>
      <c r="H41" s="190">
        <v>98</v>
      </c>
      <c r="I41" s="190">
        <v>99</v>
      </c>
      <c r="J41" s="190">
        <v>96</v>
      </c>
      <c r="K41" s="190">
        <v>105</v>
      </c>
      <c r="L41" s="190">
        <v>101</v>
      </c>
      <c r="M41" s="408">
        <v>101</v>
      </c>
      <c r="N41" s="414"/>
      <c r="O41" s="192"/>
      <c r="P41" s="193" t="str">
        <f t="shared" si="0"/>
        <v>Broadway Golfer</v>
      </c>
      <c r="Q41" s="206">
        <f t="shared" si="6"/>
        <v>910</v>
      </c>
      <c r="R41" s="195">
        <f t="shared" si="2"/>
        <v>455</v>
      </c>
      <c r="S41" s="312">
        <f t="shared" si="4"/>
        <v>306</v>
      </c>
      <c r="T41" s="280"/>
      <c r="U41" s="284">
        <v>2</v>
      </c>
      <c r="V41" s="314"/>
      <c r="W41" s="342">
        <v>6</v>
      </c>
      <c r="X41" s="347">
        <f t="shared" si="3"/>
        <v>6</v>
      </c>
      <c r="Y41" s="196">
        <v>29</v>
      </c>
    </row>
    <row r="42" spans="2:25" s="185" customFormat="1" ht="31.5" customHeight="1">
      <c r="B42" s="176">
        <f>'2009年成績結果記録'!B49</f>
        <v>34</v>
      </c>
      <c r="C42" s="197" t="s">
        <v>236</v>
      </c>
      <c r="D42" s="198">
        <v>18</v>
      </c>
      <c r="E42" s="204"/>
      <c r="F42" s="199"/>
      <c r="G42" s="199"/>
      <c r="H42" s="199">
        <v>106</v>
      </c>
      <c r="I42" s="199">
        <v>106</v>
      </c>
      <c r="J42" s="199">
        <v>99</v>
      </c>
      <c r="K42" s="199">
        <v>92</v>
      </c>
      <c r="L42" s="199"/>
      <c r="M42" s="407"/>
      <c r="N42" s="415"/>
      <c r="O42" s="201"/>
      <c r="P42" s="202" t="str">
        <f t="shared" si="0"/>
        <v>Sato</v>
      </c>
      <c r="Q42" s="203">
        <f t="shared" si="6"/>
        <v>403</v>
      </c>
      <c r="R42" s="183">
        <f t="shared" si="2"/>
        <v>57.57142857142857</v>
      </c>
      <c r="S42" s="317">
        <f>(R42-72)*0.8</f>
        <v>-11.542857142857144</v>
      </c>
      <c r="T42" s="282">
        <f>'2009年成績結果記録'!BA49</f>
        <v>1</v>
      </c>
      <c r="U42" s="210">
        <v>7</v>
      </c>
      <c r="V42" s="313">
        <f>ROUNDDOWN(S42*0.85,0)</f>
        <v>-9</v>
      </c>
      <c r="W42" s="343">
        <v>6</v>
      </c>
      <c r="X42" s="348">
        <f t="shared" si="3"/>
        <v>6</v>
      </c>
      <c r="Y42" s="430">
        <f>V42</f>
        <v>-9</v>
      </c>
    </row>
    <row r="43" spans="2:25" s="185" customFormat="1" ht="31.5" customHeight="1">
      <c r="B43" s="186">
        <f>'2009年成績結果記録'!B50</f>
        <v>35</v>
      </c>
      <c r="C43" s="187" t="s">
        <v>238</v>
      </c>
      <c r="D43" s="188">
        <v>19</v>
      </c>
      <c r="E43" s="189"/>
      <c r="F43" s="190"/>
      <c r="G43" s="190"/>
      <c r="H43" s="190">
        <v>100</v>
      </c>
      <c r="I43" s="190"/>
      <c r="J43" s="190"/>
      <c r="K43" s="190"/>
      <c r="L43" s="190"/>
      <c r="M43" s="408"/>
      <c r="N43" s="412"/>
      <c r="O43" s="192"/>
      <c r="P43" s="193" t="str">
        <f t="shared" si="0"/>
        <v>Terry</v>
      </c>
      <c r="Q43" s="194">
        <f t="shared" si="6"/>
        <v>100</v>
      </c>
      <c r="R43" s="195">
        <f t="shared" si="2"/>
        <v>11.11111111111111</v>
      </c>
      <c r="S43" s="316">
        <f>(R43-72)*0.8</f>
        <v>-48.71111111111111</v>
      </c>
      <c r="T43" s="282">
        <f>'2009年成績結果記録'!BA50</f>
        <v>1</v>
      </c>
      <c r="U43" s="213">
        <v>9</v>
      </c>
      <c r="V43" s="314">
        <f>ROUNDDOWN(S43*0.85,0)</f>
        <v>-41</v>
      </c>
      <c r="W43" s="342">
        <v>6</v>
      </c>
      <c r="X43" s="347">
        <f t="shared" si="3"/>
        <v>6</v>
      </c>
      <c r="Y43" s="423">
        <f>V43</f>
        <v>-41</v>
      </c>
    </row>
    <row r="44" spans="2:25" s="185" customFormat="1" ht="31.5" customHeight="1">
      <c r="B44" s="176">
        <f>'2009年成績結果記録'!B51</f>
        <v>36</v>
      </c>
      <c r="C44" s="197" t="s">
        <v>239</v>
      </c>
      <c r="D44" s="198">
        <v>20</v>
      </c>
      <c r="E44" s="204">
        <v>113</v>
      </c>
      <c r="F44" s="199">
        <v>101</v>
      </c>
      <c r="G44" s="199">
        <v>110</v>
      </c>
      <c r="H44" s="199"/>
      <c r="I44" s="199">
        <v>107</v>
      </c>
      <c r="J44" s="199">
        <v>101</v>
      </c>
      <c r="K44" s="199">
        <v>115</v>
      </c>
      <c r="L44" s="199"/>
      <c r="M44" s="407"/>
      <c r="N44" s="413"/>
      <c r="O44" s="201"/>
      <c r="P44" s="202" t="str">
        <f>C44</f>
        <v>みさ</v>
      </c>
      <c r="Q44" s="203">
        <f t="shared" si="6"/>
        <v>647</v>
      </c>
      <c r="R44" s="183">
        <f t="shared" si="2"/>
        <v>323.5</v>
      </c>
      <c r="S44" s="311">
        <f t="shared" si="4"/>
        <v>201</v>
      </c>
      <c r="T44" s="281"/>
      <c r="U44" s="210">
        <v>2</v>
      </c>
      <c r="V44" s="313"/>
      <c r="W44" s="304">
        <v>6</v>
      </c>
      <c r="X44" s="348">
        <f t="shared" si="3"/>
        <v>6</v>
      </c>
      <c r="Y44" s="184">
        <f t="shared" si="5"/>
        <v>201</v>
      </c>
    </row>
    <row r="45" spans="2:25" s="185" customFormat="1" ht="31.5" customHeight="1">
      <c r="B45" s="186">
        <f>'2009年成績結果記録'!B52</f>
        <v>37</v>
      </c>
      <c r="C45" s="187" t="s">
        <v>240</v>
      </c>
      <c r="D45" s="188">
        <v>20</v>
      </c>
      <c r="E45" s="189"/>
      <c r="F45" s="190"/>
      <c r="G45" s="190"/>
      <c r="H45" s="190">
        <v>88</v>
      </c>
      <c r="I45" s="190">
        <v>96</v>
      </c>
      <c r="J45" s="190"/>
      <c r="K45" s="190">
        <v>97</v>
      </c>
      <c r="L45" s="190"/>
      <c r="M45" s="408"/>
      <c r="N45" s="414"/>
      <c r="O45" s="192"/>
      <c r="P45" s="193" t="str">
        <f t="shared" si="0"/>
        <v>とぼ</v>
      </c>
      <c r="Q45" s="194">
        <f t="shared" si="6"/>
        <v>281</v>
      </c>
      <c r="R45" s="195">
        <f t="shared" si="2"/>
        <v>140.5</v>
      </c>
      <c r="S45" s="312">
        <f t="shared" si="4"/>
        <v>54</v>
      </c>
      <c r="T45" s="280"/>
      <c r="U45" s="213">
        <v>2</v>
      </c>
      <c r="V45" s="314"/>
      <c r="W45" s="303">
        <v>6</v>
      </c>
      <c r="X45" s="347">
        <f t="shared" si="3"/>
        <v>6</v>
      </c>
      <c r="Y45" s="196">
        <f t="shared" si="5"/>
        <v>54</v>
      </c>
    </row>
    <row r="46" spans="2:25" s="185" customFormat="1" ht="31.5" customHeight="1">
      <c r="B46" s="176">
        <f>'2009年成績結果記録'!B53</f>
        <v>38</v>
      </c>
      <c r="C46" s="197" t="s">
        <v>241</v>
      </c>
      <c r="D46" s="198">
        <v>20</v>
      </c>
      <c r="E46" s="204"/>
      <c r="F46" s="199"/>
      <c r="G46" s="199">
        <v>105</v>
      </c>
      <c r="H46" s="199">
        <v>113</v>
      </c>
      <c r="I46" s="199">
        <v>101</v>
      </c>
      <c r="J46" s="199">
        <v>122</v>
      </c>
      <c r="K46" s="199"/>
      <c r="L46" s="199"/>
      <c r="M46" s="407"/>
      <c r="N46" s="415"/>
      <c r="O46" s="201"/>
      <c r="P46" s="202" t="str">
        <f>C46</f>
        <v>スコット</v>
      </c>
      <c r="Q46" s="205">
        <f t="shared" si="6"/>
        <v>441</v>
      </c>
      <c r="R46" s="183">
        <f t="shared" si="2"/>
        <v>220.5</v>
      </c>
      <c r="S46" s="311">
        <f t="shared" si="4"/>
        <v>118</v>
      </c>
      <c r="T46" s="281"/>
      <c r="U46" s="285">
        <v>2</v>
      </c>
      <c r="V46" s="313"/>
      <c r="W46" s="343">
        <v>6</v>
      </c>
      <c r="X46" s="348">
        <f t="shared" si="3"/>
        <v>6</v>
      </c>
      <c r="Y46" s="184">
        <f t="shared" si="5"/>
        <v>118</v>
      </c>
    </row>
    <row r="47" spans="2:25" s="185" customFormat="1" ht="31.5" customHeight="1">
      <c r="B47" s="186">
        <f>'2009年成績結果記録'!B54</f>
        <v>38</v>
      </c>
      <c r="C47" s="187" t="s">
        <v>242</v>
      </c>
      <c r="D47" s="188">
        <v>26</v>
      </c>
      <c r="E47" s="189"/>
      <c r="F47" s="190">
        <v>97</v>
      </c>
      <c r="G47" s="190">
        <v>105</v>
      </c>
      <c r="H47" s="190">
        <v>102</v>
      </c>
      <c r="I47" s="190">
        <v>99</v>
      </c>
      <c r="J47" s="190"/>
      <c r="K47" s="190"/>
      <c r="L47" s="190"/>
      <c r="M47" s="408"/>
      <c r="N47" s="412"/>
      <c r="O47" s="192"/>
      <c r="P47" s="193" t="str">
        <f t="shared" si="0"/>
        <v>ゆーこりん</v>
      </c>
      <c r="Q47" s="194">
        <f>SUM(E47:N47)</f>
        <v>403</v>
      </c>
      <c r="R47" s="195">
        <f t="shared" si="2"/>
        <v>403</v>
      </c>
      <c r="S47" s="312">
        <f t="shared" si="4"/>
        <v>264</v>
      </c>
      <c r="T47" s="280"/>
      <c r="U47" s="213">
        <v>1</v>
      </c>
      <c r="V47" s="314"/>
      <c r="W47" s="303">
        <v>6</v>
      </c>
      <c r="X47" s="347">
        <f t="shared" si="3"/>
        <v>6</v>
      </c>
      <c r="Y47" s="196">
        <f t="shared" si="5"/>
        <v>264</v>
      </c>
    </row>
    <row r="48" spans="2:25" s="185" customFormat="1" ht="31.5" customHeight="1">
      <c r="B48" s="176">
        <f>'2009年成績結果記録'!B55</f>
        <v>39</v>
      </c>
      <c r="C48" s="197" t="s">
        <v>243</v>
      </c>
      <c r="D48" s="198">
        <v>26</v>
      </c>
      <c r="E48" s="204"/>
      <c r="F48" s="199">
        <v>87</v>
      </c>
      <c r="G48" s="199"/>
      <c r="H48" s="199"/>
      <c r="I48" s="199"/>
      <c r="J48" s="199"/>
      <c r="K48" s="199"/>
      <c r="L48" s="199"/>
      <c r="M48" s="407"/>
      <c r="N48" s="413"/>
      <c r="O48" s="201"/>
      <c r="P48" s="202" t="str">
        <f t="shared" si="0"/>
        <v>ニカ</v>
      </c>
      <c r="Q48" s="203">
        <f aca="true" t="shared" si="7" ref="Q48:Q56">SUM(E48:M48)</f>
        <v>87</v>
      </c>
      <c r="R48" s="183">
        <f t="shared" si="2"/>
        <v>17.4</v>
      </c>
      <c r="S48" s="311">
        <f t="shared" si="4"/>
        <v>-43</v>
      </c>
      <c r="T48" s="281"/>
      <c r="U48" s="210">
        <v>5</v>
      </c>
      <c r="V48" s="313"/>
      <c r="W48" s="304">
        <v>6</v>
      </c>
      <c r="X48" s="348">
        <f t="shared" si="3"/>
        <v>6</v>
      </c>
      <c r="Y48" s="184">
        <f t="shared" si="5"/>
        <v>-43</v>
      </c>
    </row>
    <row r="49" spans="2:25" s="185" customFormat="1" ht="31.5" customHeight="1">
      <c r="B49" s="186">
        <f>'2009年成績結果記録'!B56</f>
        <v>40</v>
      </c>
      <c r="C49" s="187" t="s">
        <v>245</v>
      </c>
      <c r="D49" s="188">
        <v>29</v>
      </c>
      <c r="E49" s="189"/>
      <c r="F49" s="190"/>
      <c r="G49" s="190">
        <v>107</v>
      </c>
      <c r="H49" s="190"/>
      <c r="I49" s="190"/>
      <c r="J49" s="190"/>
      <c r="K49" s="190">
        <v>107</v>
      </c>
      <c r="L49" s="190">
        <v>112</v>
      </c>
      <c r="M49" s="408"/>
      <c r="N49" s="412"/>
      <c r="O49" s="192"/>
      <c r="P49" s="193" t="str">
        <f t="shared" si="0"/>
        <v>みやッチ</v>
      </c>
      <c r="Q49" s="194">
        <f t="shared" si="7"/>
        <v>326</v>
      </c>
      <c r="R49" s="195">
        <f t="shared" si="2"/>
        <v>40.75</v>
      </c>
      <c r="S49" s="312">
        <f t="shared" si="4"/>
        <v>-25</v>
      </c>
      <c r="T49" s="280"/>
      <c r="U49" s="213">
        <v>8</v>
      </c>
      <c r="V49" s="314"/>
      <c r="W49" s="303">
        <v>6</v>
      </c>
      <c r="X49" s="347">
        <f t="shared" si="3"/>
        <v>6</v>
      </c>
      <c r="Y49" s="196">
        <f t="shared" si="5"/>
        <v>-25</v>
      </c>
    </row>
    <row r="50" spans="2:25" s="185" customFormat="1" ht="31.5" customHeight="1">
      <c r="B50" s="176">
        <f>'2009年成績結果記録'!B57</f>
        <v>41</v>
      </c>
      <c r="C50" s="197" t="s">
        <v>244</v>
      </c>
      <c r="D50" s="198">
        <v>29</v>
      </c>
      <c r="E50" s="204"/>
      <c r="F50" s="199">
        <v>100</v>
      </c>
      <c r="G50" s="199"/>
      <c r="H50" s="199"/>
      <c r="I50" s="199"/>
      <c r="J50" s="199"/>
      <c r="K50" s="199"/>
      <c r="L50" s="199"/>
      <c r="M50" s="407"/>
      <c r="N50" s="415"/>
      <c r="O50" s="201"/>
      <c r="P50" s="202" t="str">
        <f t="shared" si="0"/>
        <v>ヒット</v>
      </c>
      <c r="Q50" s="205">
        <f t="shared" si="7"/>
        <v>100</v>
      </c>
      <c r="R50" s="207">
        <f t="shared" si="2"/>
        <v>33.333333333333336</v>
      </c>
      <c r="S50" s="319">
        <f t="shared" si="4"/>
        <v>-30</v>
      </c>
      <c r="T50" s="281"/>
      <c r="U50" s="210">
        <v>3</v>
      </c>
      <c r="V50" s="319"/>
      <c r="W50" s="304">
        <v>6</v>
      </c>
      <c r="X50" s="348" t="s">
        <v>203</v>
      </c>
      <c r="Y50" s="184">
        <v>36</v>
      </c>
    </row>
    <row r="51" spans="2:25" s="185" customFormat="1" ht="31.5" customHeight="1">
      <c r="B51" s="186">
        <f>'2009年成績結果記録'!B58</f>
        <v>42</v>
      </c>
      <c r="C51" s="187" t="s">
        <v>246</v>
      </c>
      <c r="D51" s="188">
        <v>30</v>
      </c>
      <c r="E51" s="189"/>
      <c r="F51" s="190"/>
      <c r="G51" s="190"/>
      <c r="H51" s="190">
        <v>107</v>
      </c>
      <c r="I51" s="190"/>
      <c r="J51" s="190"/>
      <c r="K51" s="190"/>
      <c r="L51" s="190"/>
      <c r="M51" s="408"/>
      <c r="N51" s="412"/>
      <c r="O51" s="192"/>
      <c r="P51" s="193" t="str">
        <f t="shared" si="0"/>
        <v>ちひろん</v>
      </c>
      <c r="Q51" s="206">
        <f t="shared" si="7"/>
        <v>107</v>
      </c>
      <c r="R51" s="208">
        <f t="shared" si="2"/>
        <v>11.88888888888889</v>
      </c>
      <c r="S51" s="318">
        <f>(R51-72)*0.8</f>
        <v>-48.088888888888896</v>
      </c>
      <c r="T51" s="282">
        <f>'2009年成績結果記録'!BA58</f>
        <v>1</v>
      </c>
      <c r="U51" s="284">
        <v>9</v>
      </c>
      <c r="V51" s="318">
        <f>ROUNDDOWN(S51*0.85,0)</f>
        <v>-40</v>
      </c>
      <c r="W51" s="303">
        <v>6</v>
      </c>
      <c r="X51" s="432">
        <f t="shared" si="3"/>
        <v>6</v>
      </c>
      <c r="Y51" s="196">
        <v>23</v>
      </c>
    </row>
    <row r="52" spans="2:28" s="185" customFormat="1" ht="31.5" customHeight="1">
      <c r="B52" s="176">
        <f>'2009年成績結果記録'!B59</f>
        <v>43</v>
      </c>
      <c r="C52" s="197" t="s">
        <v>247</v>
      </c>
      <c r="D52" s="198">
        <v>31</v>
      </c>
      <c r="E52" s="204">
        <v>114</v>
      </c>
      <c r="F52" s="199"/>
      <c r="G52" s="199"/>
      <c r="H52" s="199"/>
      <c r="I52" s="199"/>
      <c r="J52" s="199"/>
      <c r="K52" s="199"/>
      <c r="L52" s="199"/>
      <c r="M52" s="407"/>
      <c r="N52" s="413"/>
      <c r="O52" s="201"/>
      <c r="P52" s="202" t="str">
        <f t="shared" si="0"/>
        <v>Oko</v>
      </c>
      <c r="Q52" s="203">
        <f t="shared" si="7"/>
        <v>114</v>
      </c>
      <c r="R52" s="207">
        <f t="shared" si="2"/>
        <v>11.4</v>
      </c>
      <c r="S52" s="319">
        <f>(R52-72)*0.8</f>
        <v>-48.480000000000004</v>
      </c>
      <c r="T52" s="282">
        <f>'2009年成績結果記録'!BA59</f>
        <v>1</v>
      </c>
      <c r="U52" s="210">
        <v>10</v>
      </c>
      <c r="V52" s="313">
        <f>ROUNDDOWN(S52*0.85,0)</f>
        <v>-41</v>
      </c>
      <c r="W52" s="304">
        <v>6</v>
      </c>
      <c r="X52" s="348">
        <f t="shared" si="3"/>
        <v>6</v>
      </c>
      <c r="Y52" s="184">
        <v>26</v>
      </c>
      <c r="AB52" s="429"/>
    </row>
    <row r="53" spans="2:25" s="185" customFormat="1" ht="31.5" customHeight="1">
      <c r="B53" s="186">
        <f>'2009年成績結果記録'!B60</f>
        <v>44</v>
      </c>
      <c r="C53" s="187" t="s">
        <v>248</v>
      </c>
      <c r="D53" s="188">
        <v>32</v>
      </c>
      <c r="E53" s="189">
        <v>108</v>
      </c>
      <c r="F53" s="190">
        <v>101</v>
      </c>
      <c r="G53" s="190">
        <v>102</v>
      </c>
      <c r="H53" s="190">
        <v>108</v>
      </c>
      <c r="I53" s="190">
        <v>110</v>
      </c>
      <c r="J53" s="190">
        <v>109</v>
      </c>
      <c r="K53" s="190">
        <v>112</v>
      </c>
      <c r="L53" s="190">
        <v>112</v>
      </c>
      <c r="M53" s="408"/>
      <c r="N53" s="412"/>
      <c r="O53" s="192"/>
      <c r="P53" s="193" t="str">
        <f t="shared" si="0"/>
        <v>みなとパパ</v>
      </c>
      <c r="Q53" s="194">
        <f t="shared" si="7"/>
        <v>862</v>
      </c>
      <c r="R53" s="208">
        <f t="shared" si="2"/>
        <v>143.66666666666666</v>
      </c>
      <c r="S53" s="314">
        <f t="shared" si="4"/>
        <v>57</v>
      </c>
      <c r="T53" s="280"/>
      <c r="U53" s="213">
        <v>6</v>
      </c>
      <c r="V53" s="314"/>
      <c r="W53" s="303">
        <v>6</v>
      </c>
      <c r="X53" s="347">
        <f t="shared" si="3"/>
        <v>6</v>
      </c>
      <c r="Y53" s="196">
        <f t="shared" si="5"/>
        <v>57</v>
      </c>
    </row>
    <row r="54" spans="2:25" s="185" customFormat="1" ht="31.5" customHeight="1">
      <c r="B54" s="176">
        <f>'2009年成績結果記録'!B61</f>
        <v>45</v>
      </c>
      <c r="C54" s="197" t="s">
        <v>249</v>
      </c>
      <c r="D54" s="198">
        <v>36</v>
      </c>
      <c r="E54" s="204"/>
      <c r="F54" s="199"/>
      <c r="G54" s="199"/>
      <c r="H54" s="200"/>
      <c r="I54" s="199">
        <v>155</v>
      </c>
      <c r="J54" s="199"/>
      <c r="K54" s="199"/>
      <c r="L54" s="200"/>
      <c r="M54" s="406"/>
      <c r="N54" s="413"/>
      <c r="O54" s="201"/>
      <c r="P54" s="209" t="str">
        <f t="shared" si="0"/>
        <v>Jennifer</v>
      </c>
      <c r="Q54" s="210">
        <f t="shared" si="7"/>
        <v>155</v>
      </c>
      <c r="R54" s="211">
        <f t="shared" si="2"/>
        <v>25.833333333333332</v>
      </c>
      <c r="S54" s="313">
        <f t="shared" si="4"/>
        <v>-36</v>
      </c>
      <c r="T54" s="281"/>
      <c r="U54" s="210">
        <v>6</v>
      </c>
      <c r="V54" s="313"/>
      <c r="W54" s="304">
        <v>6</v>
      </c>
      <c r="X54" s="348">
        <f t="shared" si="3"/>
        <v>6</v>
      </c>
      <c r="Y54" s="184">
        <f t="shared" si="5"/>
        <v>-36</v>
      </c>
    </row>
    <row r="55" spans="2:25" s="185" customFormat="1" ht="31.5" customHeight="1">
      <c r="B55" s="186">
        <f>'2009年成績結果記録'!B62</f>
        <v>46</v>
      </c>
      <c r="C55" s="187"/>
      <c r="D55" s="188"/>
      <c r="E55" s="189"/>
      <c r="F55" s="191"/>
      <c r="G55" s="190"/>
      <c r="H55" s="191"/>
      <c r="I55" s="191"/>
      <c r="J55" s="191"/>
      <c r="K55" s="191"/>
      <c r="L55" s="190"/>
      <c r="M55" s="408"/>
      <c r="N55" s="412"/>
      <c r="O55" s="192"/>
      <c r="P55" s="212">
        <f t="shared" si="0"/>
        <v>0</v>
      </c>
      <c r="Q55" s="213">
        <f t="shared" si="7"/>
        <v>0</v>
      </c>
      <c r="R55" s="214">
        <f t="shared" si="2"/>
        <v>0</v>
      </c>
      <c r="S55" s="314">
        <f t="shared" si="4"/>
        <v>-57</v>
      </c>
      <c r="T55" s="280"/>
      <c r="U55" s="213">
        <v>4</v>
      </c>
      <c r="V55" s="314"/>
      <c r="W55" s="303">
        <v>6</v>
      </c>
      <c r="X55" s="347">
        <f t="shared" si="3"/>
        <v>6</v>
      </c>
      <c r="Y55" s="196">
        <f t="shared" si="5"/>
        <v>-57</v>
      </c>
    </row>
    <row r="56" spans="2:25" s="185" customFormat="1" ht="31.5" customHeight="1">
      <c r="B56" s="176">
        <f>'2009年成績結果記録'!B63</f>
        <v>47</v>
      </c>
      <c r="C56" s="215"/>
      <c r="D56" s="216"/>
      <c r="E56" s="217"/>
      <c r="F56" s="218"/>
      <c r="G56" s="219"/>
      <c r="H56" s="219"/>
      <c r="I56" s="219"/>
      <c r="J56" s="219"/>
      <c r="K56" s="219"/>
      <c r="L56" s="218"/>
      <c r="M56" s="409"/>
      <c r="N56" s="418"/>
      <c r="O56" s="220"/>
      <c r="P56" s="221">
        <f t="shared" si="0"/>
        <v>0</v>
      </c>
      <c r="Q56" s="222">
        <f t="shared" si="7"/>
        <v>0</v>
      </c>
      <c r="R56" s="223">
        <f t="shared" si="2"/>
        <v>0</v>
      </c>
      <c r="S56" s="433">
        <f t="shared" si="4"/>
        <v>-57</v>
      </c>
      <c r="T56" s="283"/>
      <c r="U56" s="210">
        <v>5</v>
      </c>
      <c r="V56" s="315"/>
      <c r="W56" s="344">
        <v>6</v>
      </c>
      <c r="X56" s="434">
        <f t="shared" si="3"/>
        <v>6</v>
      </c>
      <c r="Y56" s="224">
        <v>30</v>
      </c>
    </row>
    <row r="57" spans="2:25" s="19" customFormat="1" ht="31.5" customHeight="1">
      <c r="B57" s="526" t="s">
        <v>13</v>
      </c>
      <c r="C57" s="110" t="s">
        <v>14</v>
      </c>
      <c r="D57" s="111" t="s">
        <v>28</v>
      </c>
      <c r="E57" s="112" t="s">
        <v>9</v>
      </c>
      <c r="F57" s="98" t="s">
        <v>9</v>
      </c>
      <c r="G57" s="98" t="s">
        <v>9</v>
      </c>
      <c r="H57" s="98" t="s">
        <v>9</v>
      </c>
      <c r="I57" s="98" t="s">
        <v>9</v>
      </c>
      <c r="J57" s="98" t="s">
        <v>9</v>
      </c>
      <c r="K57" s="98" t="s">
        <v>9</v>
      </c>
      <c r="L57" s="98" t="s">
        <v>9</v>
      </c>
      <c r="M57" s="278" t="s">
        <v>9</v>
      </c>
      <c r="N57" s="410" t="s">
        <v>9</v>
      </c>
      <c r="O57" s="15" t="str">
        <f>O9</f>
        <v>HC</v>
      </c>
      <c r="P57" s="16" t="s">
        <v>29</v>
      </c>
      <c r="Q57" s="114" t="s">
        <v>23</v>
      </c>
      <c r="R57" s="120" t="s">
        <v>30</v>
      </c>
      <c r="S57" s="121" t="str">
        <f>S9</f>
        <v>暫定HC</v>
      </c>
      <c r="T57" s="278" t="s">
        <v>44</v>
      </c>
      <c r="U57" s="114" t="str">
        <f>U8</f>
        <v>参加</v>
      </c>
      <c r="V57" s="121" t="str">
        <f>V9</f>
        <v>優勝減</v>
      </c>
      <c r="W57" s="302"/>
      <c r="X57" s="349" t="str">
        <f>X9</f>
        <v>上限＋６</v>
      </c>
      <c r="Y57" s="18" t="str">
        <f>Y9</f>
        <v>新ＨＣ</v>
      </c>
    </row>
    <row r="58" spans="2:25" s="19" customFormat="1" ht="31.5" customHeight="1">
      <c r="B58" s="526"/>
      <c r="C58" s="110"/>
      <c r="D58" s="115">
        <v>2009</v>
      </c>
      <c r="E58" s="112" t="str">
        <f>E8</f>
        <v>1回</v>
      </c>
      <c r="F58" s="98" t="str">
        <f aca="true" t="shared" si="8" ref="F58:N58">F8</f>
        <v>２回</v>
      </c>
      <c r="G58" s="98" t="str">
        <f t="shared" si="8"/>
        <v>３回</v>
      </c>
      <c r="H58" s="98" t="str">
        <f t="shared" si="8"/>
        <v>４回</v>
      </c>
      <c r="I58" s="98" t="str">
        <f t="shared" si="8"/>
        <v>５回</v>
      </c>
      <c r="J58" s="98" t="str">
        <f t="shared" si="8"/>
        <v>６回</v>
      </c>
      <c r="K58" s="98" t="str">
        <f t="shared" si="8"/>
        <v>７回</v>
      </c>
      <c r="L58" s="98" t="str">
        <f t="shared" si="8"/>
        <v>８回</v>
      </c>
      <c r="M58" s="278" t="str">
        <f t="shared" si="8"/>
        <v>９回</v>
      </c>
      <c r="N58" s="410" t="str">
        <f t="shared" si="8"/>
        <v>参考</v>
      </c>
      <c r="O58" s="15" t="str">
        <f>O8</f>
        <v>最終</v>
      </c>
      <c r="P58" s="16"/>
      <c r="Q58" s="114"/>
      <c r="R58" s="120"/>
      <c r="S58" s="121"/>
      <c r="T58" s="278" t="s">
        <v>15</v>
      </c>
      <c r="U58" s="114" t="str">
        <f>U9</f>
        <v>回数</v>
      </c>
      <c r="V58" s="351" t="str">
        <f>V8</f>
        <v>ルール1</v>
      </c>
      <c r="W58" s="302"/>
      <c r="X58" s="350" t="str">
        <f>X8</f>
        <v>ルール２</v>
      </c>
      <c r="Y58" s="18" t="str">
        <f>Y7</f>
        <v>＜決定＞</v>
      </c>
    </row>
    <row r="59" spans="2:25" s="19" customFormat="1" ht="31.5" customHeight="1">
      <c r="B59" s="527"/>
      <c r="C59" s="116"/>
      <c r="D59" s="117"/>
      <c r="E59" s="118"/>
      <c r="F59" s="108"/>
      <c r="G59" s="108"/>
      <c r="H59" s="22" t="s">
        <v>96</v>
      </c>
      <c r="I59" s="108"/>
      <c r="J59" s="108"/>
      <c r="K59" s="108"/>
      <c r="L59" s="108"/>
      <c r="M59" s="108"/>
      <c r="N59" s="419"/>
      <c r="O59" s="15" t="str">
        <f>O7</f>
        <v>2009年</v>
      </c>
      <c r="P59" s="228"/>
      <c r="Q59" s="229"/>
      <c r="R59" s="230"/>
      <c r="S59" s="286" t="str">
        <f>S7</f>
        <v>＜基本＞</v>
      </c>
      <c r="T59" s="35"/>
      <c r="U59" s="245" t="str">
        <f>U7</f>
        <v>　　空欄は対象外/取消し線は比較結果</v>
      </c>
      <c r="V59" s="341"/>
      <c r="W59" s="245"/>
      <c r="X59" s="273"/>
      <c r="Y59" s="18" t="str">
        <f>Y4</f>
        <v>2010年</v>
      </c>
    </row>
    <row r="60" spans="2:25" s="19" customFormat="1" ht="31.5" customHeight="1">
      <c r="B60" s="12"/>
      <c r="C60" s="23"/>
      <c r="D60" s="23"/>
      <c r="E60" s="36"/>
      <c r="F60" s="36"/>
      <c r="G60" s="36"/>
      <c r="H60" s="36"/>
      <c r="I60" s="36"/>
      <c r="J60" s="36"/>
      <c r="K60" s="36"/>
      <c r="L60" s="36"/>
      <c r="M60" s="36"/>
      <c r="N60" s="106"/>
      <c r="O60" s="24"/>
      <c r="P60" s="268" t="str">
        <f>P3</f>
        <v>＜基本＞　暫定HC算出式；　（グラチャン最終戦を除いたGrsスコア平均-72）ｘ0.8</v>
      </c>
      <c r="Q60" s="269"/>
      <c r="R60" s="269"/>
      <c r="S60" s="269"/>
      <c r="T60" s="269"/>
      <c r="U60" s="269"/>
      <c r="V60" s="269"/>
      <c r="W60" s="269"/>
      <c r="X60" s="269"/>
      <c r="Y60" s="225" t="str">
        <f>Y5</f>
        <v>新ＨＣ</v>
      </c>
    </row>
    <row r="61" spans="2:25" s="19" customFormat="1" ht="31.5" customHeight="1">
      <c r="B61" s="20"/>
      <c r="C61" s="125" t="s">
        <v>41</v>
      </c>
      <c r="D61" s="124"/>
      <c r="E61" s="80"/>
      <c r="F61" s="79"/>
      <c r="G61" s="79"/>
      <c r="H61" s="79"/>
      <c r="I61" s="79"/>
      <c r="J61" s="79"/>
      <c r="K61" s="79"/>
      <c r="L61" s="79"/>
      <c r="M61" s="478"/>
      <c r="N61" s="96"/>
      <c r="O61" s="24"/>
      <c r="P61" s="270" t="str">
        <f>P4</f>
        <v>（加減ルール1）　優勝者は減算対象。（優勝1回は暫定HCｘ0.85、２回はｘ0.75、３回以上ｘ0.65）</v>
      </c>
      <c r="Q61" s="25"/>
      <c r="R61" s="25"/>
      <c r="S61" s="25"/>
      <c r="T61" s="25"/>
      <c r="U61" s="25"/>
      <c r="V61" s="25"/>
      <c r="W61" s="25"/>
      <c r="X61" s="25"/>
      <c r="Y61" s="393">
        <f>Y6</f>
        <v>0</v>
      </c>
    </row>
    <row r="62" spans="2:25" s="19" customFormat="1" ht="31.5" customHeight="1">
      <c r="B62" s="20"/>
      <c r="C62" s="125" t="s">
        <v>42</v>
      </c>
      <c r="D62" s="124"/>
      <c r="E62" s="78"/>
      <c r="F62" s="78"/>
      <c r="G62" s="78"/>
      <c r="H62" s="78"/>
      <c r="I62" s="78"/>
      <c r="J62" s="80"/>
      <c r="K62" s="80"/>
      <c r="L62" s="78"/>
      <c r="M62" s="478"/>
      <c r="N62" s="96"/>
      <c r="O62" s="15"/>
      <c r="P62" s="270" t="str">
        <f>P5</f>
        <v>（加減ルール２） HC増加上限を最終HCに＋６までとする。</v>
      </c>
      <c r="Q62" s="25"/>
      <c r="R62" s="25"/>
      <c r="S62" s="25"/>
      <c r="T62" s="25"/>
      <c r="U62" s="25"/>
      <c r="V62" s="25"/>
      <c r="W62" s="25"/>
      <c r="X62" s="25"/>
      <c r="Y62" s="26"/>
    </row>
    <row r="63" spans="2:25" s="19" customFormat="1" ht="31.5" customHeight="1" thickBot="1">
      <c r="B63" s="65"/>
      <c r="C63" s="126" t="s">
        <v>43</v>
      </c>
      <c r="D63" s="76"/>
      <c r="E63" s="77"/>
      <c r="F63" s="69"/>
      <c r="G63" s="77"/>
      <c r="H63" s="77"/>
      <c r="I63" s="77"/>
      <c r="J63" s="66"/>
      <c r="K63" s="66"/>
      <c r="L63" s="69"/>
      <c r="M63" s="69"/>
      <c r="N63" s="97"/>
      <c r="O63" s="74"/>
      <c r="P63" s="271" t="str">
        <f>P6</f>
        <v>　※小数点切捨て。（算出最後の１回のみに配慮のこと）　　HC上限は３６。</v>
      </c>
      <c r="Q63" s="75"/>
      <c r="R63" s="75"/>
      <c r="S63" s="75"/>
      <c r="T63" s="75"/>
      <c r="U63" s="75"/>
      <c r="V63" s="75"/>
      <c r="W63" s="75"/>
      <c r="X63" s="75"/>
      <c r="Y63" s="226" t="str">
        <f>Y3</f>
        <v>調整後</v>
      </c>
    </row>
    <row r="68" ht="31.5" customHeight="1">
      <c r="M68" s="1">
        <v>19</v>
      </c>
    </row>
    <row r="69" ht="31.5" customHeight="1">
      <c r="M69" s="1">
        <f>M68*0.8</f>
        <v>15.200000000000001</v>
      </c>
    </row>
  </sheetData>
  <sheetProtection/>
  <mergeCells count="5">
    <mergeCell ref="B2:Y2"/>
    <mergeCell ref="B57:B59"/>
    <mergeCell ref="B7:B9"/>
    <mergeCell ref="P5:X5"/>
    <mergeCell ref="P6:X6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JETRO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harutac</dc:creator>
  <cp:keywords/>
  <dc:description/>
  <cp:lastModifiedBy>Yutaka Hiraoka</cp:lastModifiedBy>
  <cp:lastPrinted>2010-11-11T20:59:27Z</cp:lastPrinted>
  <dcterms:created xsi:type="dcterms:W3CDTF">2009-01-21T19:58:26Z</dcterms:created>
  <dcterms:modified xsi:type="dcterms:W3CDTF">2010-11-14T20:47:59Z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-460694070</vt:i4>
  </property>
  <property fmtid="{D5CDD505-2E9C-101B-9397-08002B2CF9AE}" pid="3" name="_EmailSubject">
    <vt:lpwstr>最終戦の掲示</vt:lpwstr>
  </property>
  <property fmtid="{D5CDD505-2E9C-101B-9397-08002B2CF9AE}" pid="4" name="_AuthorEmail">
    <vt:lpwstr>hmurata@stbusax.com</vt:lpwstr>
  </property>
  <property fmtid="{D5CDD505-2E9C-101B-9397-08002B2CF9AE}" pid="5" name="_AuthorEmailDisplayName">
    <vt:lpwstr>Murata, Hayato</vt:lpwstr>
  </property>
  <property fmtid="{D5CDD505-2E9C-101B-9397-08002B2CF9AE}" pid="6" name="_ReviewingToolsShownOnce">
    <vt:lpwstr/>
  </property>
</Properties>
</file>